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O SUFICIENTE/O Suficiente/RBI/BPF/"/>
    </mc:Choice>
  </mc:AlternateContent>
  <xr:revisionPtr revIDLastSave="0" documentId="13_ncr:1_{3347F84B-268C-984F-B162-C0D927466367}" xr6:coauthVersionLast="47" xr6:coauthVersionMax="47" xr10:uidLastSave="{00000000-0000-0000-0000-000000000000}"/>
  <bookViews>
    <workbookView xWindow="0" yWindow="500" windowWidth="28800" windowHeight="17500" tabRatio="500" activeTab="2" xr2:uid="{00000000-000D-0000-FFFF-FFFF00000000}"/>
  </bookViews>
  <sheets>
    <sheet name="Investimento Anual" sheetId="1" r:id="rId1"/>
    <sheet name="Investimento Mensal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Z44" i="2" l="1"/>
  <c r="AZ45" i="2"/>
  <c r="AZ46" i="2"/>
  <c r="AZ47" i="2"/>
  <c r="AZ42" i="2"/>
  <c r="AX42" i="2" s="1"/>
  <c r="AT39" i="2"/>
  <c r="AT40" i="2" s="1"/>
  <c r="AT41" i="2" s="1"/>
  <c r="AT42" i="2" s="1"/>
  <c r="AT43" i="2" s="1"/>
  <c r="AT44" i="2" s="1"/>
  <c r="AT45" i="2" s="1"/>
  <c r="AT46" i="2" s="1"/>
  <c r="AT47" i="2" s="1"/>
  <c r="AT37" i="2"/>
  <c r="AR37" i="2" s="1"/>
  <c r="AL32" i="2"/>
  <c r="AN32" i="2"/>
  <c r="AM33" i="2" s="1"/>
  <c r="AH27" i="2"/>
  <c r="AG28" i="2" s="1"/>
  <c r="Z22" i="2"/>
  <c r="AB22" i="2"/>
  <c r="V17" i="2"/>
  <c r="T17" i="2" s="1"/>
  <c r="U18" i="2"/>
  <c r="V18" i="2"/>
  <c r="P12" i="2"/>
  <c r="J8" i="2"/>
  <c r="N12" i="2"/>
  <c r="H7" i="2"/>
  <c r="D3" i="2"/>
  <c r="B2" i="2"/>
  <c r="B53" i="2" s="1"/>
  <c r="AY43" i="2" l="1"/>
  <c r="AZ43" i="2" s="1"/>
  <c r="AS38" i="2"/>
  <c r="AT38" i="2" s="1"/>
  <c r="AN33" i="2"/>
  <c r="AH28" i="2"/>
  <c r="AF27" i="2"/>
  <c r="AA23" i="2"/>
  <c r="AB23" i="2" s="1"/>
  <c r="O13" i="2"/>
  <c r="P13" i="2" s="1"/>
  <c r="V3" i="3" l="1"/>
  <c r="W3" i="3" s="1"/>
  <c r="T3" i="3"/>
  <c r="N3" i="3"/>
  <c r="L3" i="3"/>
  <c r="E6" i="3"/>
  <c r="F3" i="3"/>
  <c r="G3" i="3" s="1"/>
  <c r="C6" i="3" s="1"/>
  <c r="D6" i="3" s="1"/>
  <c r="D3" i="3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4" i="1"/>
  <c r="P4" i="1"/>
  <c r="Q4" i="1" s="1"/>
  <c r="S3" i="1"/>
  <c r="L13" i="1"/>
  <c r="I14" i="1" s="1"/>
  <c r="J14" i="1" s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4" i="1"/>
  <c r="E3" i="1"/>
  <c r="D6" i="1" s="1"/>
  <c r="B61" i="2"/>
  <c r="B59" i="2"/>
  <c r="B58" i="2"/>
  <c r="B57" i="2"/>
  <c r="B54" i="2"/>
  <c r="AX37" i="2"/>
  <c r="AX32" i="2"/>
  <c r="AX27" i="2"/>
  <c r="AX22" i="2"/>
  <c r="AX17" i="2"/>
  <c r="AX12" i="2"/>
  <c r="AX7" i="2"/>
  <c r="AZ2" i="2"/>
  <c r="AZ3" i="2" s="1"/>
  <c r="AZ4" i="2" s="1"/>
  <c r="AZ5" i="2" s="1"/>
  <c r="AZ6" i="2" s="1"/>
  <c r="AZ7" i="2" s="1"/>
  <c r="AZ8" i="2" s="1"/>
  <c r="AZ9" i="2" s="1"/>
  <c r="AZ10" i="2" s="1"/>
  <c r="AZ11" i="2" s="1"/>
  <c r="AZ12" i="2" s="1"/>
  <c r="AZ13" i="2" s="1"/>
  <c r="AZ14" i="2" s="1"/>
  <c r="AZ15" i="2" s="1"/>
  <c r="AZ16" i="2" s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30" i="2" s="1"/>
  <c r="AZ31" i="2" s="1"/>
  <c r="AZ32" i="2" s="1"/>
  <c r="AZ33" i="2" s="1"/>
  <c r="AZ34" i="2" s="1"/>
  <c r="AZ35" i="2" s="1"/>
  <c r="AZ36" i="2" s="1"/>
  <c r="AZ37" i="2" s="1"/>
  <c r="AZ38" i="2" s="1"/>
  <c r="B60" i="2"/>
  <c r="AR32" i="2"/>
  <c r="AR27" i="2"/>
  <c r="AR22" i="2"/>
  <c r="AR17" i="2"/>
  <c r="AR12" i="2"/>
  <c r="AR7" i="2"/>
  <c r="AT2" i="2"/>
  <c r="AT3" i="2" s="1"/>
  <c r="AT4" i="2" s="1"/>
  <c r="AT5" i="2" s="1"/>
  <c r="AT6" i="2" s="1"/>
  <c r="AT7" i="2" s="1"/>
  <c r="AT8" i="2" s="1"/>
  <c r="AT9" i="2" s="1"/>
  <c r="AT10" i="2" s="1"/>
  <c r="AT11" i="2" s="1"/>
  <c r="AT12" i="2" s="1"/>
  <c r="AT13" i="2" s="1"/>
  <c r="AT14" i="2" s="1"/>
  <c r="AT15" i="2" s="1"/>
  <c r="AT16" i="2" s="1"/>
  <c r="AT17" i="2" s="1"/>
  <c r="AT18" i="2" s="1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AT30" i="2" s="1"/>
  <c r="AT31" i="2" s="1"/>
  <c r="AT32" i="2" s="1"/>
  <c r="AT33" i="2" s="1"/>
  <c r="AM34" i="2"/>
  <c r="AM35" i="2" s="1"/>
  <c r="AM36" i="2" s="1"/>
  <c r="AM37" i="2" s="1"/>
  <c r="AM38" i="2" s="1"/>
  <c r="AM39" i="2" s="1"/>
  <c r="AM40" i="2" s="1"/>
  <c r="AM41" i="2" s="1"/>
  <c r="AM42" i="2" s="1"/>
  <c r="AM43" i="2" s="1"/>
  <c r="AM44" i="2" s="1"/>
  <c r="AM45" i="2" s="1"/>
  <c r="AM46" i="2" s="1"/>
  <c r="AM47" i="2" s="1"/>
  <c r="AL27" i="2"/>
  <c r="AL22" i="2"/>
  <c r="AL17" i="2"/>
  <c r="AL12" i="2"/>
  <c r="AL7" i="2"/>
  <c r="AN2" i="2"/>
  <c r="AN3" i="2" s="1"/>
  <c r="AN4" i="2" s="1"/>
  <c r="AN5" i="2" s="1"/>
  <c r="AN6" i="2" s="1"/>
  <c r="AN7" i="2" s="1"/>
  <c r="AN8" i="2" s="1"/>
  <c r="AN9" i="2" s="1"/>
  <c r="AN10" i="2" s="1"/>
  <c r="AN11" i="2" s="1"/>
  <c r="AN12" i="2" s="1"/>
  <c r="AN13" i="2" s="1"/>
  <c r="AN14" i="2" s="1"/>
  <c r="AN15" i="2" s="1"/>
  <c r="AN16" i="2" s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N27" i="2" s="1"/>
  <c r="AN28" i="2" s="1"/>
  <c r="AN29" i="2" s="1"/>
  <c r="AN30" i="2" s="1"/>
  <c r="AN31" i="2" s="1"/>
  <c r="AF22" i="2"/>
  <c r="AF17" i="2"/>
  <c r="AF12" i="2"/>
  <c r="AF7" i="2"/>
  <c r="AH2" i="2"/>
  <c r="AH3" i="2" s="1"/>
  <c r="AH4" i="2" s="1"/>
  <c r="AH5" i="2" s="1"/>
  <c r="AH6" i="2" s="1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Z17" i="2"/>
  <c r="Z12" i="2"/>
  <c r="Z7" i="2"/>
  <c r="AB2" i="2"/>
  <c r="AB3" i="2" s="1"/>
  <c r="AB4" i="2" s="1"/>
  <c r="AB5" i="2" s="1"/>
  <c r="AB6" i="2" s="1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B56" i="2"/>
  <c r="T12" i="2"/>
  <c r="T7" i="2"/>
  <c r="V2" i="2"/>
  <c r="V3" i="2" s="1"/>
  <c r="V4" i="2" s="1"/>
  <c r="V5" i="2" s="1"/>
  <c r="V6" i="2" s="1"/>
  <c r="V7" i="2" s="1"/>
  <c r="V8" i="2" s="1"/>
  <c r="V9" i="2" s="1"/>
  <c r="V10" i="2" s="1"/>
  <c r="V11" i="2" s="1"/>
  <c r="V12" i="2" s="1"/>
  <c r="V13" i="2" s="1"/>
  <c r="B55" i="2"/>
  <c r="O14" i="2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N7" i="2"/>
  <c r="P2" i="2"/>
  <c r="P3" i="2" s="1"/>
  <c r="P4" i="2" s="1"/>
  <c r="P5" i="2" s="1"/>
  <c r="P6" i="2" s="1"/>
  <c r="P7" i="2" s="1"/>
  <c r="P8" i="2" s="1"/>
  <c r="P9" i="2" s="1"/>
  <c r="P10" i="2" s="1"/>
  <c r="P11" i="2" s="1"/>
  <c r="J2" i="2"/>
  <c r="J3" i="2" s="1"/>
  <c r="C4" i="2"/>
  <c r="C5" i="2" l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AN34" i="2"/>
  <c r="AN35" i="2" s="1"/>
  <c r="AN36" i="2" s="1"/>
  <c r="AN37" i="2" s="1"/>
  <c r="AN38" i="2" s="1"/>
  <c r="AN39" i="2" s="1"/>
  <c r="AN40" i="2" s="1"/>
  <c r="AN41" i="2" s="1"/>
  <c r="AN42" i="2" s="1"/>
  <c r="AN43" i="2" s="1"/>
  <c r="AN44" i="2" s="1"/>
  <c r="AN45" i="2" s="1"/>
  <c r="AN46" i="2" s="1"/>
  <c r="AN47" i="2" s="1"/>
  <c r="P14" i="2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F6" i="3"/>
  <c r="G6" i="3" s="1"/>
  <c r="O3" i="3"/>
  <c r="S4" i="1"/>
  <c r="P5" i="1" s="1"/>
  <c r="Q5" i="1" s="1"/>
  <c r="S5" i="1" s="1"/>
  <c r="P6" i="1" s="1"/>
  <c r="Q6" i="1" s="1"/>
  <c r="S6" i="1" s="1"/>
  <c r="P7" i="1" s="1"/>
  <c r="Q7" i="1" s="1"/>
  <c r="S7" i="1" s="1"/>
  <c r="P8" i="1" s="1"/>
  <c r="Q8" i="1" s="1"/>
  <c r="S8" i="1" s="1"/>
  <c r="P9" i="1" s="1"/>
  <c r="Q9" i="1" s="1"/>
  <c r="S9" i="1" s="1"/>
  <c r="P10" i="1" s="1"/>
  <c r="Q10" i="1" s="1"/>
  <c r="S10" i="1" s="1"/>
  <c r="P11" i="1" s="1"/>
  <c r="Q11" i="1" s="1"/>
  <c r="S11" i="1" s="1"/>
  <c r="P12" i="1" s="1"/>
  <c r="Q12" i="1" s="1"/>
  <c r="S12" i="1" s="1"/>
  <c r="P13" i="1" s="1"/>
  <c r="Q13" i="1" s="1"/>
  <c r="S13" i="1" s="1"/>
  <c r="P14" i="1" s="1"/>
  <c r="Q14" i="1" s="1"/>
  <c r="S14" i="1" s="1"/>
  <c r="P15" i="1" s="1"/>
  <c r="Q15" i="1" s="1"/>
  <c r="S15" i="1" s="1"/>
  <c r="P16" i="1" s="1"/>
  <c r="Q16" i="1" s="1"/>
  <c r="S16" i="1" s="1"/>
  <c r="P17" i="1" s="1"/>
  <c r="Q17" i="1" s="1"/>
  <c r="S17" i="1" s="1"/>
  <c r="P18" i="1" s="1"/>
  <c r="Q18" i="1" s="1"/>
  <c r="S18" i="1" s="1"/>
  <c r="P19" i="1" s="1"/>
  <c r="Q19" i="1" s="1"/>
  <c r="S19" i="1" s="1"/>
  <c r="P20" i="1" s="1"/>
  <c r="Q20" i="1" s="1"/>
  <c r="S20" i="1" s="1"/>
  <c r="P21" i="1" s="1"/>
  <c r="Q21" i="1" s="1"/>
  <c r="S21" i="1" s="1"/>
  <c r="P22" i="1" s="1"/>
  <c r="Q22" i="1" s="1"/>
  <c r="S22" i="1" s="1"/>
  <c r="P23" i="1" s="1"/>
  <c r="Q23" i="1" s="1"/>
  <c r="S23" i="1" s="1"/>
  <c r="P24" i="1" s="1"/>
  <c r="Q24" i="1" s="1"/>
  <c r="S24" i="1" s="1"/>
  <c r="P25" i="1" s="1"/>
  <c r="Q25" i="1" s="1"/>
  <c r="S25" i="1" s="1"/>
  <c r="P26" i="1" s="1"/>
  <c r="Q26" i="1" s="1"/>
  <c r="S26" i="1" s="1"/>
  <c r="P27" i="1" s="1"/>
  <c r="Q27" i="1" s="1"/>
  <c r="S27" i="1" s="1"/>
  <c r="P28" i="1" s="1"/>
  <c r="Q28" i="1" s="1"/>
  <c r="S28" i="1" s="1"/>
  <c r="P29" i="1" s="1"/>
  <c r="Q29" i="1" s="1"/>
  <c r="S29" i="1" s="1"/>
  <c r="P30" i="1" s="1"/>
  <c r="Q30" i="1" s="1"/>
  <c r="S30" i="1" s="1"/>
  <c r="P31" i="1" s="1"/>
  <c r="Q31" i="1" s="1"/>
  <c r="S31" i="1" s="1"/>
  <c r="P32" i="1" s="1"/>
  <c r="Q32" i="1" s="1"/>
  <c r="S32" i="1" s="1"/>
  <c r="P33" i="1" s="1"/>
  <c r="Q33" i="1" s="1"/>
  <c r="S33" i="1" s="1"/>
  <c r="P34" i="1" s="1"/>
  <c r="Q34" i="1" s="1"/>
  <c r="S34" i="1" s="1"/>
  <c r="P35" i="1" s="1"/>
  <c r="Q35" i="1" s="1"/>
  <c r="S35" i="1" s="1"/>
  <c r="P36" i="1" s="1"/>
  <c r="Q36" i="1" s="1"/>
  <c r="S36" i="1" s="1"/>
  <c r="P37" i="1" s="1"/>
  <c r="Q37" i="1" s="1"/>
  <c r="S37" i="1" s="1"/>
  <c r="P38" i="1" s="1"/>
  <c r="Q38" i="1" s="1"/>
  <c r="S38" i="1" s="1"/>
  <c r="P39" i="1" s="1"/>
  <c r="Q39" i="1" s="1"/>
  <c r="S39" i="1" s="1"/>
  <c r="P40" i="1" s="1"/>
  <c r="Q40" i="1" s="1"/>
  <c r="S40" i="1" s="1"/>
  <c r="P41" i="1" s="1"/>
  <c r="Q41" i="1" s="1"/>
  <c r="S41" i="1" s="1"/>
  <c r="P42" i="1" s="1"/>
  <c r="Q42" i="1" s="1"/>
  <c r="S42" i="1" s="1"/>
  <c r="L14" i="1"/>
  <c r="I15" i="1" s="1"/>
  <c r="J15" i="1" s="1"/>
  <c r="L15" i="1" s="1"/>
  <c r="D4" i="1"/>
  <c r="B4" i="1"/>
  <c r="C4" i="1" s="1"/>
  <c r="D12" i="1"/>
  <c r="D8" i="1"/>
  <c r="D9" i="1"/>
  <c r="D5" i="1"/>
  <c r="D11" i="1"/>
  <c r="D7" i="1"/>
  <c r="D10" i="1"/>
  <c r="AY44" i="2"/>
  <c r="AY45" i="2" s="1"/>
  <c r="AY46" i="2" s="1"/>
  <c r="AY47" i="2" s="1"/>
  <c r="AS39" i="2"/>
  <c r="AS40" i="2" s="1"/>
  <c r="AS41" i="2" s="1"/>
  <c r="AS42" i="2" s="1"/>
  <c r="AS43" i="2" s="1"/>
  <c r="AS44" i="2" s="1"/>
  <c r="AS45" i="2" s="1"/>
  <c r="AS46" i="2" s="1"/>
  <c r="AS47" i="2" s="1"/>
  <c r="AM48" i="2"/>
  <c r="AG29" i="2"/>
  <c r="AA24" i="2"/>
  <c r="U19" i="2"/>
  <c r="O48" i="2"/>
  <c r="I9" i="2"/>
  <c r="C48" i="2"/>
  <c r="R43" i="1"/>
  <c r="AA25" i="2" l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AA45" i="2" s="1"/>
  <c r="AA46" i="2" s="1"/>
  <c r="AA47" i="2" s="1"/>
  <c r="AB24" i="2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I10" i="2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AG30" i="2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H29" i="2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7" i="2" s="1"/>
  <c r="U20" i="2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V19" i="2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I16" i="1"/>
  <c r="J16" i="1" s="1"/>
  <c r="L16" i="1" s="1"/>
  <c r="E4" i="1"/>
  <c r="B5" i="1" s="1"/>
  <c r="C5" i="1" s="1"/>
  <c r="E5" i="1" s="1"/>
  <c r="B6" i="1" s="1"/>
  <c r="C6" i="1" s="1"/>
  <c r="E6" i="1" s="1"/>
  <c r="AY48" i="2"/>
  <c r="AZ39" i="2"/>
  <c r="AZ40" i="2" s="1"/>
  <c r="AZ41" i="2" s="1"/>
  <c r="AS48" i="2"/>
  <c r="AT34" i="2"/>
  <c r="AT35" i="2" s="1"/>
  <c r="AT36" i="2" s="1"/>
  <c r="AG48" i="2"/>
  <c r="AH25" i="2"/>
  <c r="AH26" i="2" s="1"/>
  <c r="AB19" i="2"/>
  <c r="AB20" i="2" s="1"/>
  <c r="AB21" i="2" s="1"/>
  <c r="AA48" i="2"/>
  <c r="V14" i="2"/>
  <c r="V15" i="2" s="1"/>
  <c r="V16" i="2" s="1"/>
  <c r="J4" i="2"/>
  <c r="J5" i="2" s="1"/>
  <c r="J6" i="2" s="1"/>
  <c r="I48" i="2"/>
  <c r="K43" i="1"/>
  <c r="L3" i="1"/>
  <c r="L4" i="1" s="1"/>
  <c r="L5" i="1" s="1"/>
  <c r="L6" i="1" s="1"/>
  <c r="L7" i="1" s="1"/>
  <c r="L8" i="1" s="1"/>
  <c r="L9" i="1" s="1"/>
  <c r="L10" i="1" s="1"/>
  <c r="L11" i="1" s="1"/>
  <c r="L12" i="1" s="1"/>
  <c r="V37" i="2" l="1"/>
  <c r="V38" i="2" s="1"/>
  <c r="V39" i="2" s="1"/>
  <c r="V40" i="2" s="1"/>
  <c r="V41" i="2" s="1"/>
  <c r="V42" i="2" s="1"/>
  <c r="V43" i="2" s="1"/>
  <c r="V44" i="2" s="1"/>
  <c r="V45" i="2" s="1"/>
  <c r="V46" i="2" s="1"/>
  <c r="V47" i="2" s="1"/>
  <c r="U48" i="2"/>
  <c r="I17" i="1"/>
  <c r="J17" i="1" s="1"/>
  <c r="L17" i="1" s="1"/>
  <c r="B7" i="1"/>
  <c r="C7" i="1" s="1"/>
  <c r="E7" i="1" s="1"/>
  <c r="I18" i="1" l="1"/>
  <c r="J18" i="1" s="1"/>
  <c r="L18" i="1" s="1"/>
  <c r="B8" i="1"/>
  <c r="C8" i="1" s="1"/>
  <c r="E8" i="1" s="1"/>
  <c r="I19" i="1" l="1"/>
  <c r="J19" i="1" s="1"/>
  <c r="L19" i="1" s="1"/>
  <c r="B9" i="1"/>
  <c r="C9" i="1" s="1"/>
  <c r="E9" i="1" s="1"/>
  <c r="I20" i="1" l="1"/>
  <c r="J20" i="1" s="1"/>
  <c r="L20" i="1" s="1"/>
  <c r="B10" i="1"/>
  <c r="C10" i="1" s="1"/>
  <c r="E10" i="1" s="1"/>
  <c r="I21" i="1" l="1"/>
  <c r="J21" i="1" s="1"/>
  <c r="L21" i="1" s="1"/>
  <c r="B11" i="1"/>
  <c r="C11" i="1" s="1"/>
  <c r="E11" i="1" s="1"/>
  <c r="I22" i="1" l="1"/>
  <c r="J22" i="1" s="1"/>
  <c r="L22" i="1" s="1"/>
  <c r="B12" i="1"/>
  <c r="C12" i="1" s="1"/>
  <c r="E12" i="1" s="1"/>
  <c r="B13" i="1" s="1"/>
  <c r="C13" i="1" s="1"/>
  <c r="D43" i="1"/>
  <c r="I23" i="1" l="1"/>
  <c r="J23" i="1" s="1"/>
  <c r="L23" i="1" s="1"/>
  <c r="E13" i="1"/>
  <c r="I24" i="1" l="1"/>
  <c r="J24" i="1" s="1"/>
  <c r="L24" i="1" s="1"/>
  <c r="B14" i="1"/>
  <c r="C14" i="1" s="1"/>
  <c r="E14" i="1"/>
  <c r="I25" i="1" l="1"/>
  <c r="J25" i="1" s="1"/>
  <c r="L25" i="1" s="1"/>
  <c r="B15" i="1"/>
  <c r="C15" i="1" s="1"/>
  <c r="E15" i="1"/>
  <c r="I26" i="1" l="1"/>
  <c r="J26" i="1" s="1"/>
  <c r="L26" i="1" s="1"/>
  <c r="E16" i="1"/>
  <c r="B16" i="1"/>
  <c r="C16" i="1" s="1"/>
  <c r="I27" i="1" l="1"/>
  <c r="J27" i="1" s="1"/>
  <c r="L27" i="1" s="1"/>
  <c r="E17" i="1"/>
  <c r="B17" i="1"/>
  <c r="C17" i="1" s="1"/>
  <c r="I28" i="1" l="1"/>
  <c r="J28" i="1" s="1"/>
  <c r="L28" i="1" s="1"/>
  <c r="B18" i="1"/>
  <c r="C18" i="1" s="1"/>
  <c r="E18" i="1"/>
  <c r="I29" i="1" l="1"/>
  <c r="J29" i="1" s="1"/>
  <c r="L29" i="1" s="1"/>
  <c r="B19" i="1"/>
  <c r="C19" i="1" s="1"/>
  <c r="E19" i="1"/>
  <c r="I30" i="1" l="1"/>
  <c r="J30" i="1" s="1"/>
  <c r="L30" i="1" s="1"/>
  <c r="B20" i="1"/>
  <c r="C20" i="1" s="1"/>
  <c r="E20" i="1"/>
  <c r="I31" i="1" l="1"/>
  <c r="J31" i="1" s="1"/>
  <c r="L31" i="1" s="1"/>
  <c r="E21" i="1"/>
  <c r="B21" i="1"/>
  <c r="C21" i="1" s="1"/>
  <c r="I32" i="1" l="1"/>
  <c r="J32" i="1" s="1"/>
  <c r="L32" i="1" s="1"/>
  <c r="E22" i="1"/>
  <c r="B22" i="1"/>
  <c r="C22" i="1" s="1"/>
  <c r="I33" i="1" l="1"/>
  <c r="J33" i="1" s="1"/>
  <c r="L33" i="1" s="1"/>
  <c r="E23" i="1"/>
  <c r="B23" i="1"/>
  <c r="C23" i="1" s="1"/>
  <c r="I34" i="1" l="1"/>
  <c r="J34" i="1" s="1"/>
  <c r="L34" i="1" s="1"/>
  <c r="E24" i="1"/>
  <c r="B24" i="1"/>
  <c r="C24" i="1" s="1"/>
  <c r="I35" i="1" l="1"/>
  <c r="J35" i="1" s="1"/>
  <c r="L35" i="1" s="1"/>
  <c r="E25" i="1"/>
  <c r="B25" i="1"/>
  <c r="C25" i="1" s="1"/>
  <c r="I36" i="1" l="1"/>
  <c r="J36" i="1" s="1"/>
  <c r="L36" i="1" s="1"/>
  <c r="E26" i="1"/>
  <c r="B26" i="1"/>
  <c r="C26" i="1" s="1"/>
  <c r="I37" i="1" l="1"/>
  <c r="J37" i="1" s="1"/>
  <c r="L37" i="1" s="1"/>
  <c r="B27" i="1"/>
  <c r="C27" i="1" s="1"/>
  <c r="E27" i="1"/>
  <c r="I38" i="1" l="1"/>
  <c r="J38" i="1" s="1"/>
  <c r="L38" i="1" s="1"/>
  <c r="B28" i="1"/>
  <c r="C28" i="1" s="1"/>
  <c r="E28" i="1"/>
  <c r="I39" i="1" l="1"/>
  <c r="J39" i="1" s="1"/>
  <c r="L39" i="1" s="1"/>
  <c r="B29" i="1"/>
  <c r="C29" i="1" s="1"/>
  <c r="E29" i="1"/>
  <c r="I40" i="1" l="1"/>
  <c r="J40" i="1" s="1"/>
  <c r="L40" i="1" s="1"/>
  <c r="E30" i="1"/>
  <c r="B30" i="1"/>
  <c r="C30" i="1" s="1"/>
  <c r="I41" i="1" l="1"/>
  <c r="J41" i="1" s="1"/>
  <c r="L41" i="1" s="1"/>
  <c r="B31" i="1"/>
  <c r="C31" i="1" s="1"/>
  <c r="E31" i="1"/>
  <c r="I42" i="1" l="1"/>
  <c r="J42" i="1" s="1"/>
  <c r="L42" i="1" s="1"/>
  <c r="B32" i="1"/>
  <c r="C32" i="1" s="1"/>
  <c r="E32" i="1"/>
  <c r="E33" i="1" l="1"/>
  <c r="B33" i="1"/>
  <c r="C33" i="1" s="1"/>
  <c r="E34" i="1" l="1"/>
  <c r="B34" i="1"/>
  <c r="C34" i="1" s="1"/>
  <c r="B35" i="1" l="1"/>
  <c r="C35" i="1" s="1"/>
  <c r="E35" i="1"/>
  <c r="B36" i="1" l="1"/>
  <c r="C36" i="1" s="1"/>
  <c r="E36" i="1"/>
  <c r="B37" i="1" l="1"/>
  <c r="C37" i="1" s="1"/>
  <c r="E37" i="1"/>
  <c r="E38" i="1" l="1"/>
  <c r="B38" i="1"/>
  <c r="C38" i="1" s="1"/>
  <c r="B39" i="1" l="1"/>
  <c r="C39" i="1" s="1"/>
  <c r="E39" i="1"/>
  <c r="E40" i="1" l="1"/>
  <c r="B40" i="1"/>
  <c r="C40" i="1" s="1"/>
  <c r="B41" i="1" l="1"/>
  <c r="C41" i="1" s="1"/>
  <c r="E41" i="1"/>
  <c r="E42" i="1" l="1"/>
  <c r="B42" i="1"/>
  <c r="C42" i="1" s="1"/>
</calcChain>
</file>

<file path=xl/sharedStrings.xml><?xml version="1.0" encoding="utf-8"?>
<sst xmlns="http://schemas.openxmlformats.org/spreadsheetml/2006/main" count="90" uniqueCount="26">
  <si>
    <t>Age</t>
  </si>
  <si>
    <t>Capital + Juros no Ano</t>
  </si>
  <si>
    <t>Saldo do Ano</t>
  </si>
  <si>
    <t>Taxa de Retorno</t>
  </si>
  <si>
    <t>Idade</t>
  </si>
  <si>
    <t>Saldo em 01-Jan</t>
  </si>
  <si>
    <t>Investmento em 31-Dez</t>
  </si>
  <si>
    <t>Faz Investimento no Final de Cada Ano Durante 10 Anos e Depois Deixa Investido</t>
  </si>
  <si>
    <t>Não Investe nos Primeiros 10 Anos e Depois Investe Todo Final de Ano Durante 30 Anos</t>
  </si>
  <si>
    <t>Investe no Final do Ano Durante 40 Anos</t>
  </si>
  <si>
    <t>Faz Investimento Mensal Durante 10 Anos e Depois Deixa Investido</t>
  </si>
  <si>
    <t>Não Investe nos Primeiros 10 Anos e Depois Investe Mensalmente Durante 30 Anos</t>
  </si>
  <si>
    <t>Parcela</t>
  </si>
  <si>
    <t>Número de Meses</t>
  </si>
  <si>
    <t>Taxa Anual</t>
  </si>
  <si>
    <t>Taxa Mensal</t>
  </si>
  <si>
    <t>Total Investido</t>
  </si>
  <si>
    <t>Total Investido + Juros</t>
  </si>
  <si>
    <t>Primeiros 10 Anos</t>
  </si>
  <si>
    <t>Próximos 30 Anos</t>
  </si>
  <si>
    <t xml:space="preserve"> </t>
  </si>
  <si>
    <t>Investimento Inicial</t>
  </si>
  <si>
    <t>Últimos 30 Anos</t>
  </si>
  <si>
    <t>Últimos 40 Anos</t>
  </si>
  <si>
    <t>Investimento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</si>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</sst>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R$&quot;\ #,##0;[Red]\-&quot;R$&quot;\ #,##0"/>
    <numFmt numFmtId="8" formatCode="&quot;R$&quot;\ #,##0.00;[Red]\-&quot;R$&quot;\ #,##0.00"/>
    <numFmt numFmtId="165" formatCode="_-&quot;$&quot;* #,##0.00_-;\-&quot;$&quot;* #,##0.00_-;_-&quot;$&quot;* &quot;-&quot;??_-;_-@_-"/>
    <numFmt numFmtId="166" formatCode="&quot;R$&quot;\ #,##0"/>
    <numFmt numFmtId="167" formatCode="0.00000%"/>
    <numFmt numFmtId="168" formatCode="&quot;R$&quot;\ #,##0.00"/>
    <numFmt numFmtId="169" formatCode="_-[$R$-416]\ * #,##0.00_-;\-[$R$-416]\ * #,##0.00_-;_-[$R$-416]\ 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0" fontId="0" fillId="0" borderId="0" xfId="2" applyNumberFormat="1" applyFont="1"/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8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10" fontId="0" fillId="2" borderId="0" xfId="2" applyNumberFormat="1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167" fontId="0" fillId="0" borderId="0" xfId="2" applyNumberFormat="1" applyFont="1" applyAlignment="1">
      <alignment vertical="center"/>
    </xf>
    <xf numFmtId="6" fontId="0" fillId="0" borderId="0" xfId="2" applyNumberFormat="1" applyFont="1" applyAlignment="1">
      <alignment vertical="center"/>
    </xf>
    <xf numFmtId="6" fontId="0" fillId="0" borderId="0" xfId="0" applyNumberFormat="1" applyAlignment="1">
      <alignment vertical="center"/>
    </xf>
    <xf numFmtId="168" fontId="0" fillId="0" borderId="0" xfId="0" applyNumberFormat="1"/>
    <xf numFmtId="168" fontId="0" fillId="0" borderId="0" xfId="1" applyNumberFormat="1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distributed" wrapText="1"/>
    </xf>
    <xf numFmtId="0" fontId="0" fillId="0" borderId="0" xfId="0" applyAlignment="1">
      <alignment horizontal="center" vertical="center"/>
    </xf>
    <xf numFmtId="169" fontId="0" fillId="0" borderId="0" xfId="1" applyNumberFormat="1" applyFont="1"/>
    <xf numFmtId="169" fontId="0" fillId="0" borderId="0" xfId="0" applyNumberFormat="1"/>
  </cellXfs>
  <cellStyles count="13"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Comparação Comportamento de Investimento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Investimento 10 Anos Iniciais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766078542970974E-3"/>
                  <c:y val="-1.27041742286751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E9-0542-BE10-9B14B230E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'Investimento Anual'!$D$43</c:f>
              <c:numCache>
                <c:formatCode>"R$"\ #,##0</c:formatCode>
                <c:ptCount val="1"/>
                <c:pt idx="0">
                  <c:v>60000.000000000058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9-0542-BE10-9B14B230EDDC}"/>
            </c:ext>
          </c:extLst>
        </c:ser>
        <c:ser>
          <c:idx val="3"/>
          <c:order val="1"/>
          <c:tx>
            <c:v>Retorno 10 Anos Inicias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532157085941948E-3"/>
                  <c:y val="-5.4446460980036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E9-0542-BE10-9B14B230E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'Investimento Anual'!$E$42</c:f>
              <c:numCache>
                <c:formatCode>"R$"\ #,##0</c:formatCode>
                <c:ptCount val="1"/>
                <c:pt idx="0">
                  <c:v>1668591.1979573786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E9-0542-BE10-9B14B230EDDC}"/>
            </c:ext>
          </c:extLst>
        </c:ser>
        <c:ser>
          <c:idx val="1"/>
          <c:order val="2"/>
          <c:tx>
            <c:v>Investimento Últimos 30 Anos</c:v>
          </c:tx>
          <c:spPr>
            <a:solidFill>
              <a:schemeClr val="accent2"/>
            </a:solidFill>
            <a:ln w="5715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6297640653358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E9-0542-BE10-9B14B230E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'Investimento Anual'!$K$43</c:f>
              <c:numCache>
                <c:formatCode>"R$"\ #,##0</c:formatCode>
                <c:ptCount val="1"/>
                <c:pt idx="0">
                  <c:v>180000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0-2246-8215-91E47D49293A}"/>
            </c:ext>
          </c:extLst>
        </c:ser>
        <c:ser>
          <c:idx val="4"/>
          <c:order val="3"/>
          <c:tx>
            <c:v>Retorno Últimos 30 Anos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'Investimento Anual'!$L$42</c:f>
              <c:numCache>
                <c:formatCode>"R$"\ #,##0</c:formatCode>
                <c:ptCount val="1"/>
                <c:pt idx="0">
                  <c:v>986964.13613318605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E9-0542-BE10-9B14B230EDDC}"/>
            </c:ext>
          </c:extLst>
        </c:ser>
        <c:ser>
          <c:idx val="2"/>
          <c:order val="4"/>
          <c:tx>
            <c:v>Investimento 40 Anos</c:v>
          </c:tx>
          <c:spPr>
            <a:solidFill>
              <a:schemeClr val="accent3"/>
            </a:solidFill>
            <a:ln w="5715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766078542970974E-3"/>
                  <c:y val="-1.81488203266787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E9-0542-BE10-9B14B230E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'Investimento Anual'!$R$43</c:f>
              <c:numCache>
                <c:formatCode>"R$"\ #,##0</c:formatCode>
                <c:ptCount val="1"/>
                <c:pt idx="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D-CB4C-824C-4218611313DF}"/>
            </c:ext>
          </c:extLst>
        </c:ser>
        <c:ser>
          <c:idx val="5"/>
          <c:order val="5"/>
          <c:tx>
            <c:v>Retorno 40 Anos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766078542970974E-3"/>
                  <c:y val="3.9927404718693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E9-0542-BE10-9B14B230E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'Investimento Anual'!$S$42</c:f>
              <c:numCache>
                <c:formatCode>"R$"\ #,##0</c:formatCode>
                <c:ptCount val="1"/>
                <c:pt idx="0">
                  <c:v>2655555.3340905639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E9-0542-BE10-9B14B230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5"/>
        <c:axId val="583445920"/>
        <c:axId val="583447552"/>
      </c:barChart>
      <c:catAx>
        <c:axId val="58344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3447552"/>
        <c:crosses val="autoZero"/>
        <c:auto val="1"/>
        <c:lblAlgn val="ctr"/>
        <c:lblOffset val="100"/>
        <c:noMultiLvlLbl val="0"/>
      </c:catAx>
      <c:valAx>
        <c:axId val="583447552"/>
        <c:scaling>
          <c:orientation val="minMax"/>
          <c:max val="2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Investimento Total versus Retorno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&quot;R$&quot;\ #,##0" sourceLinked="0"/>
        <c:majorTickMark val="none"/>
        <c:minorTickMark val="out"/>
        <c:tickLblPos val="nextTo"/>
        <c:spPr>
          <a:noFill/>
          <a:ln>
            <a:solidFill>
              <a:schemeClr val="accent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3445920"/>
        <c:crosses val="autoZero"/>
        <c:crossBetween val="between"/>
        <c:majorUnit val="100000"/>
        <c:minorUnit val="5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Benefício de Começar a Poupar</a:t>
            </a:r>
            <a:r>
              <a:rPr lang="en-US" sz="2000" b="1" baseline="0"/>
              <a:t> Cedo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937073490813649"/>
          <c:y val="7.407407407407407E-2"/>
          <c:w val="0.77093241469816276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v>Investimento 10 Anos Iniciais</c:v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'Investimento Anual'!$A$3:$A$42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'Investimento Anual'!$E$3:$E$42</c:f>
              <c:numCache>
                <c:formatCode>"R$"\ #,##0</c:formatCode>
                <c:ptCount val="40"/>
                <c:pt idx="0">
                  <c:v>6000.0000000000055</c:v>
                </c:pt>
                <c:pt idx="1">
                  <c:v>12600.000000000011</c:v>
                </c:pt>
                <c:pt idx="2">
                  <c:v>19860.000000000018</c:v>
                </c:pt>
                <c:pt idx="3">
                  <c:v>27846.000000000029</c:v>
                </c:pt>
                <c:pt idx="4">
                  <c:v>36630.600000000042</c:v>
                </c:pt>
                <c:pt idx="5">
                  <c:v>46293.660000000054</c:v>
                </c:pt>
                <c:pt idx="6">
                  <c:v>56923.026000000071</c:v>
                </c:pt>
                <c:pt idx="7">
                  <c:v>68615.328600000081</c:v>
                </c:pt>
                <c:pt idx="8">
                  <c:v>81476.861460000102</c:v>
                </c:pt>
                <c:pt idx="9">
                  <c:v>95624.547606000124</c:v>
                </c:pt>
                <c:pt idx="10">
                  <c:v>105187.00236660015</c:v>
                </c:pt>
                <c:pt idx="11">
                  <c:v>115705.70260326017</c:v>
                </c:pt>
                <c:pt idx="12">
                  <c:v>127276.2728635862</c:v>
                </c:pt>
                <c:pt idx="13">
                  <c:v>140003.90014994482</c:v>
                </c:pt>
                <c:pt idx="14">
                  <c:v>154004.2901649393</c:v>
                </c:pt>
                <c:pt idx="15">
                  <c:v>169404.71918143323</c:v>
                </c:pt>
                <c:pt idx="16">
                  <c:v>186345.19109957656</c:v>
                </c:pt>
                <c:pt idx="17">
                  <c:v>204979.71020953424</c:v>
                </c:pt>
                <c:pt idx="18">
                  <c:v>225477.68123048768</c:v>
                </c:pt>
                <c:pt idx="19">
                  <c:v>248025.44935353647</c:v>
                </c:pt>
                <c:pt idx="20">
                  <c:v>272827.99428889016</c:v>
                </c:pt>
                <c:pt idx="21">
                  <c:v>300110.79371777922</c:v>
                </c:pt>
                <c:pt idx="22">
                  <c:v>330121.87308955716</c:v>
                </c:pt>
                <c:pt idx="23">
                  <c:v>363134.06039851293</c:v>
                </c:pt>
                <c:pt idx="24">
                  <c:v>399447.46643836424</c:v>
                </c:pt>
                <c:pt idx="25">
                  <c:v>439392.21308220067</c:v>
                </c:pt>
                <c:pt idx="26">
                  <c:v>483331.43439042079</c:v>
                </c:pt>
                <c:pt idx="27">
                  <c:v>531664.57782946294</c:v>
                </c:pt>
                <c:pt idx="28">
                  <c:v>584831.03561240924</c:v>
                </c:pt>
                <c:pt idx="29">
                  <c:v>643314.13917365018</c:v>
                </c:pt>
                <c:pt idx="30">
                  <c:v>707645.5530910152</c:v>
                </c:pt>
                <c:pt idx="31">
                  <c:v>778410.10840011679</c:v>
                </c:pt>
                <c:pt idx="32">
                  <c:v>856251.11924012855</c:v>
                </c:pt>
                <c:pt idx="33">
                  <c:v>941876.23116414144</c:v>
                </c:pt>
                <c:pt idx="34">
                  <c:v>1036063.8542805556</c:v>
                </c:pt>
                <c:pt idx="35">
                  <c:v>1139670.2397086113</c:v>
                </c:pt>
                <c:pt idx="36">
                  <c:v>1253637.2636794725</c:v>
                </c:pt>
                <c:pt idx="37">
                  <c:v>1379000.9900474199</c:v>
                </c:pt>
                <c:pt idx="38">
                  <c:v>1516901.0890521621</c:v>
                </c:pt>
                <c:pt idx="39">
                  <c:v>1668591.1979573786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5B-6E4F-87BB-E5F3099FB20A}"/>
            </c:ext>
          </c:extLst>
        </c:ser>
        <c:ser>
          <c:idx val="1"/>
          <c:order val="1"/>
          <c:tx>
            <c:v>Investimento Últimos 30 Anos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'Investimento Anual'!$A$3:$A$42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'Investimento Anual'!$L$3:$L$42</c:f>
              <c:numCache>
                <c:formatCode>"R$"\ #,##0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6000.0000000000055</c:v>
                </c:pt>
                <c:pt idx="11">
                  <c:v>12600.000000000007</c:v>
                </c:pt>
                <c:pt idx="12">
                  <c:v>19860.000000000007</c:v>
                </c:pt>
                <c:pt idx="13">
                  <c:v>27846.000000000011</c:v>
                </c:pt>
                <c:pt idx="14">
                  <c:v>36630.600000000013</c:v>
                </c:pt>
                <c:pt idx="15">
                  <c:v>46293.660000000018</c:v>
                </c:pt>
                <c:pt idx="16">
                  <c:v>56923.026000000027</c:v>
                </c:pt>
                <c:pt idx="17">
                  <c:v>68615.328600000037</c:v>
                </c:pt>
                <c:pt idx="18">
                  <c:v>81476.861460000044</c:v>
                </c:pt>
                <c:pt idx="19">
                  <c:v>95624.547606000051</c:v>
                </c:pt>
                <c:pt idx="20">
                  <c:v>111187.00236660006</c:v>
                </c:pt>
                <c:pt idx="21">
                  <c:v>128305.70260326008</c:v>
                </c:pt>
                <c:pt idx="22">
                  <c:v>147136.27286358611</c:v>
                </c:pt>
                <c:pt idx="23">
                  <c:v>167849.90014994473</c:v>
                </c:pt>
                <c:pt idx="24">
                  <c:v>190634.89016493922</c:v>
                </c:pt>
                <c:pt idx="25">
                  <c:v>215698.37918143315</c:v>
                </c:pt>
                <c:pt idx="26">
                  <c:v>243268.21709957649</c:v>
                </c:pt>
                <c:pt idx="27">
                  <c:v>273595.03880953416</c:v>
                </c:pt>
                <c:pt idx="28">
                  <c:v>306954.54269048758</c:v>
                </c:pt>
                <c:pt idx="29">
                  <c:v>343649.99695953634</c:v>
                </c:pt>
                <c:pt idx="30">
                  <c:v>384014.99665549002</c:v>
                </c:pt>
                <c:pt idx="31">
                  <c:v>428416.49632103904</c:v>
                </c:pt>
                <c:pt idx="32">
                  <c:v>477258.14595314296</c:v>
                </c:pt>
                <c:pt idx="33">
                  <c:v>530983.96054845734</c:v>
                </c:pt>
                <c:pt idx="34">
                  <c:v>590082.35660330311</c:v>
                </c:pt>
                <c:pt idx="35">
                  <c:v>655090.5922636335</c:v>
                </c:pt>
                <c:pt idx="36">
                  <c:v>726599.65148999693</c:v>
                </c:pt>
                <c:pt idx="37">
                  <c:v>805259.61663899664</c:v>
                </c:pt>
                <c:pt idx="38">
                  <c:v>891785.57830289635</c:v>
                </c:pt>
                <c:pt idx="39">
                  <c:v>986964.13613318605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B-6E4F-87BB-E5F3099FB20A}"/>
            </c:ext>
          </c:extLst>
        </c:ser>
        <c:ser>
          <c:idx val="2"/>
          <c:order val="2"/>
          <c:tx>
            <c:v>Investimento 40 Anos</c:v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'Investimento Anual'!$A$3:$A$42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'Investimento Anual'!$S$3:$S$42</c:f>
              <c:numCache>
                <c:formatCode>"R$"\ #,##0</c:formatCode>
                <c:ptCount val="40"/>
                <c:pt idx="0">
                  <c:v>6000.0000000000055</c:v>
                </c:pt>
                <c:pt idx="1">
                  <c:v>12600.000000000007</c:v>
                </c:pt>
                <c:pt idx="2">
                  <c:v>19860.000000000007</c:v>
                </c:pt>
                <c:pt idx="3">
                  <c:v>27846.000000000011</c:v>
                </c:pt>
                <c:pt idx="4">
                  <c:v>36630.600000000013</c:v>
                </c:pt>
                <c:pt idx="5">
                  <c:v>46293.660000000018</c:v>
                </c:pt>
                <c:pt idx="6">
                  <c:v>56923.026000000027</c:v>
                </c:pt>
                <c:pt idx="7">
                  <c:v>68615.328600000037</c:v>
                </c:pt>
                <c:pt idx="8">
                  <c:v>81476.861460000044</c:v>
                </c:pt>
                <c:pt idx="9">
                  <c:v>95624.547606000051</c:v>
                </c:pt>
                <c:pt idx="10">
                  <c:v>111187.00236660006</c:v>
                </c:pt>
                <c:pt idx="11">
                  <c:v>128305.70260326008</c:v>
                </c:pt>
                <c:pt idx="12">
                  <c:v>147136.27286358611</c:v>
                </c:pt>
                <c:pt idx="13">
                  <c:v>167849.90014994473</c:v>
                </c:pt>
                <c:pt idx="14">
                  <c:v>190634.89016493922</c:v>
                </c:pt>
                <c:pt idx="15">
                  <c:v>215698.37918143315</c:v>
                </c:pt>
                <c:pt idx="16">
                  <c:v>243268.21709957649</c:v>
                </c:pt>
                <c:pt idx="17">
                  <c:v>273595.03880953416</c:v>
                </c:pt>
                <c:pt idx="18">
                  <c:v>306954.54269048758</c:v>
                </c:pt>
                <c:pt idx="19">
                  <c:v>343649.99695953634</c:v>
                </c:pt>
                <c:pt idx="20">
                  <c:v>384014.99665549002</c:v>
                </c:pt>
                <c:pt idx="21">
                  <c:v>428416.49632103904</c:v>
                </c:pt>
                <c:pt idx="22">
                  <c:v>477258.14595314296</c:v>
                </c:pt>
                <c:pt idx="23">
                  <c:v>530983.96054845734</c:v>
                </c:pt>
                <c:pt idx="24">
                  <c:v>590082.35660330311</c:v>
                </c:pt>
                <c:pt idx="25">
                  <c:v>655090.5922636335</c:v>
                </c:pt>
                <c:pt idx="26">
                  <c:v>726599.65148999693</c:v>
                </c:pt>
                <c:pt idx="27">
                  <c:v>805259.61663899664</c:v>
                </c:pt>
                <c:pt idx="28">
                  <c:v>891785.57830289635</c:v>
                </c:pt>
                <c:pt idx="29">
                  <c:v>986964.13613318605</c:v>
                </c:pt>
                <c:pt idx="30">
                  <c:v>1091660.5497465048</c:v>
                </c:pt>
                <c:pt idx="31">
                  <c:v>1206826.6047211553</c:v>
                </c:pt>
                <c:pt idx="32">
                  <c:v>1333509.265193271</c:v>
                </c:pt>
                <c:pt idx="33">
                  <c:v>1472860.1917125983</c:v>
                </c:pt>
                <c:pt idx="34">
                  <c:v>1626146.2108838584</c:v>
                </c:pt>
                <c:pt idx="35">
                  <c:v>1794760.8319722444</c:v>
                </c:pt>
                <c:pt idx="36">
                  <c:v>1980236.9151694691</c:v>
                </c:pt>
                <c:pt idx="37">
                  <c:v>2184260.6066864161</c:v>
                </c:pt>
                <c:pt idx="38">
                  <c:v>2408686.6673550578</c:v>
                </c:pt>
                <c:pt idx="39">
                  <c:v>2655555.3340905639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5B-6E4F-87BB-E5F3099FB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895536"/>
        <c:axId val="565893248"/>
      </c:lineChart>
      <c:catAx>
        <c:axId val="57889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Idade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893248"/>
        <c:crosses val="autoZero"/>
        <c:auto val="1"/>
        <c:lblAlgn val="ctr"/>
        <c:lblOffset val="100"/>
        <c:noMultiLvlLbl val="0"/>
      </c:catAx>
      <c:valAx>
        <c:axId val="565893248"/>
        <c:scaling>
          <c:orientation val="minMax"/>
          <c:max val="2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Retorno Total</a:t>
                </a:r>
              </a:p>
            </c:rich>
          </c:tx>
          <c:layout>
            <c:manualLayout>
              <c:xMode val="edge"/>
              <c:yMode val="edge"/>
              <c:x val="6.6443815477068777E-2"/>
              <c:y val="0.407842944713344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&quot;R$&quot;\ #,##0" sourceLinked="1"/>
        <c:majorTickMark val="none"/>
        <c:minorTickMark val="out"/>
        <c:tickLblPos val="nextTo"/>
        <c:spPr>
          <a:noFill/>
          <a:ln>
            <a:solidFill>
              <a:schemeClr val="accent3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8895536"/>
        <c:crosses val="autoZero"/>
        <c:crossBetween val="between"/>
        <c:majorUnit val="200000"/>
        <c:minorUnit val="20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23503109811444"/>
          <c:y val="0.33817066817498476"/>
          <c:w val="0.235219251767294"/>
          <c:h val="0.19021806111665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Comparação Comportamento de Investimento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Investimento 10 Anos Iniciais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766078542970974E-3"/>
                  <c:y val="-1.27041742286751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DE-5942-A42D-E273100F3E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'Investimento Mensal'!$D$3</c:f>
              <c:numCache>
                <c:formatCode>"R$"\ #,##0</c:formatCode>
                <c:ptCount val="1"/>
                <c:pt idx="0">
                  <c:v>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E-5942-A42D-E273100F3E34}"/>
            </c:ext>
          </c:extLst>
        </c:ser>
        <c:ser>
          <c:idx val="3"/>
          <c:order val="1"/>
          <c:tx>
            <c:v>Retorno 10 Anos Inicias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532157085941948E-3"/>
                  <c:y val="-5.4446460980036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DE-5942-A42D-E273100F3E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'Investimento Mensal'!$G$6</c:f>
              <c:numCache>
                <c:formatCode>"R$"#,##0_);[Red]\("R$"#,##0\)</c:formatCode>
                <c:ptCount val="1"/>
                <c:pt idx="0">
                  <c:v>1743752.417415391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DE-5942-A42D-E273100F3E34}"/>
            </c:ext>
          </c:extLst>
        </c:ser>
        <c:ser>
          <c:idx val="1"/>
          <c:order val="2"/>
          <c:tx>
            <c:v>Investimento Últimos 30 Anos</c:v>
          </c:tx>
          <c:spPr>
            <a:solidFill>
              <a:schemeClr val="accent2"/>
            </a:solidFill>
            <a:ln w="5715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6297640653358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DE-5942-A42D-E273100F3E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'Investimento Mensal'!$L$3</c:f>
              <c:numCache>
                <c:formatCode>"R$"\ #,##0</c:formatCode>
                <c:ptCount val="1"/>
                <c:pt idx="0">
                  <c:v>180000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DE-5942-A42D-E273100F3E34}"/>
            </c:ext>
          </c:extLst>
        </c:ser>
        <c:ser>
          <c:idx val="4"/>
          <c:order val="3"/>
          <c:tx>
            <c:v>Retorno Últimos 30 Anos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'Investimento Mensal'!$O$3</c:f>
              <c:numCache>
                <c:formatCode>"R$"#,##0_);[Red]\("R$"#,##0\)</c:formatCode>
                <c:ptCount val="1"/>
                <c:pt idx="0">
                  <c:v>1031421.6570170376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DE-5942-A42D-E273100F3E34}"/>
            </c:ext>
          </c:extLst>
        </c:ser>
        <c:ser>
          <c:idx val="2"/>
          <c:order val="4"/>
          <c:tx>
            <c:v>Investimento 40 Anos</c:v>
          </c:tx>
          <c:spPr>
            <a:solidFill>
              <a:schemeClr val="accent3"/>
            </a:solidFill>
            <a:ln w="5715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766078542970974E-3"/>
                  <c:y val="-1.81488203266787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DE-5942-A42D-E273100F3E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'Investimento Mensal'!$T$3</c:f>
              <c:numCache>
                <c:formatCode>"R$"\ #,##0</c:formatCode>
                <c:ptCount val="1"/>
                <c:pt idx="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DE-5942-A42D-E273100F3E34}"/>
            </c:ext>
          </c:extLst>
        </c:ser>
        <c:ser>
          <c:idx val="5"/>
          <c:order val="5"/>
          <c:tx>
            <c:v>Retorno 40 Anos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766078542970974E-3"/>
                  <c:y val="3.9927404718693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DE-5942-A42D-E273100F3E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'Investimento Mensal'!$W$3</c:f>
              <c:numCache>
                <c:formatCode>"R$"#,##0_);[Red]\("R$"#,##0\)</c:formatCode>
                <c:ptCount val="1"/>
                <c:pt idx="0">
                  <c:v>2775174.0744324285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DE-5942-A42D-E273100F3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5"/>
        <c:axId val="583445920"/>
        <c:axId val="583447552"/>
      </c:barChart>
      <c:catAx>
        <c:axId val="58344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3447552"/>
        <c:crosses val="autoZero"/>
        <c:auto val="1"/>
        <c:lblAlgn val="ctr"/>
        <c:lblOffset val="100"/>
        <c:noMultiLvlLbl val="0"/>
      </c:catAx>
      <c:valAx>
        <c:axId val="583447552"/>
        <c:scaling>
          <c:orientation val="minMax"/>
          <c:max val="2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Investimento Total versus Retorno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&quot;R$&quot;\ #,##0" sourceLinked="0"/>
        <c:majorTickMark val="none"/>
        <c:minorTickMark val="out"/>
        <c:tickLblPos val="nextTo"/>
        <c:spPr>
          <a:noFill/>
          <a:ln>
            <a:solidFill>
              <a:schemeClr val="accent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3445920"/>
        <c:crosses val="autoZero"/>
        <c:crossBetween val="between"/>
        <c:majorUnit val="100000"/>
        <c:minorUnit val="5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Quanto você precisa poupar</a:t>
            </a:r>
            <a:r>
              <a:rPr lang="en-US" sz="1800" b="1" baseline="0"/>
              <a:t> por mês para ter R$1M na Aposentadoria,</a:t>
            </a:r>
          </a:p>
          <a:p>
            <a:pPr>
              <a:defRPr sz="1800" b="1"/>
            </a:pPr>
            <a:r>
              <a:rPr lang="en-US" sz="1800" b="1" baseline="0"/>
              <a:t>10% retorno anual e com investimento uma vez por ano no final do ano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Sheet2!$A$53:$A$61</c:f>
              <c:numCache>
                <c:formatCode>General</c:formatCode>
                <c:ptCount val="9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</c:numCache>
            </c:numRef>
          </c:cat>
          <c:val>
            <c:numRef>
              <c:f>Sheet2!$B$53:$B$61</c:f>
              <c:numCache>
                <c:formatCode>"R$"\ #,##0.00</c:formatCode>
                <c:ptCount val="9"/>
                <c:pt idx="0">
                  <c:v>115.91666666666667</c:v>
                </c:pt>
                <c:pt idx="1">
                  <c:v>187.45083333333332</c:v>
                </c:pt>
                <c:pt idx="2">
                  <c:v>307.47542665812074</c:v>
                </c:pt>
                <c:pt idx="3">
                  <c:v>506.60402105282606</c:v>
                </c:pt>
                <c:pt idx="4">
                  <c:v>847.33934916840326</c:v>
                </c:pt>
                <c:pt idx="5">
                  <c:v>1454.9687310454826</c:v>
                </c:pt>
                <c:pt idx="6">
                  <c:v>2622.8147406143526</c:v>
                </c:pt>
                <c:pt idx="7">
                  <c:v>5228.7829068759675</c:v>
                </c:pt>
                <c:pt idx="8">
                  <c:v>13649.790066228785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3F46-A4F3-A8C3D262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1755247"/>
        <c:axId val="1271756879"/>
      </c:barChart>
      <c:catAx>
        <c:axId val="1271755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Idade Com a Qual</a:t>
                </a:r>
                <a:r>
                  <a:rPr lang="en-US" sz="1400" b="1" baseline="0"/>
                  <a:t> Você Começa a Poupar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1756879"/>
        <c:crosses val="autoZero"/>
        <c:auto val="1"/>
        <c:lblAlgn val="ctr"/>
        <c:lblOffset val="100"/>
        <c:noMultiLvlLbl val="0"/>
      </c:catAx>
      <c:valAx>
        <c:axId val="1271756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Poupar por mês</a:t>
                </a:r>
              </a:p>
            </c:rich>
          </c:tx>
          <c:layout>
            <c:manualLayout>
              <c:xMode val="edge"/>
              <c:yMode val="edge"/>
              <c:x val="5.5658625054467118E-3"/>
              <c:y val="0.40042812671671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1755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5</xdr:row>
      <xdr:rowOff>25400</xdr:rowOff>
    </xdr:from>
    <xdr:to>
      <xdr:col>35</xdr:col>
      <xdr:colOff>38100</xdr:colOff>
      <xdr:row>39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6C844D-D5EB-D244-80FF-E8EE02FA55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692150</xdr:colOff>
      <xdr:row>45</xdr:row>
      <xdr:rowOff>15875</xdr:rowOff>
    </xdr:from>
    <xdr:to>
      <xdr:col>36</xdr:col>
      <xdr:colOff>317500</xdr:colOff>
      <xdr:row>78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2124B4-BF19-D54F-A839-65417B508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438150</xdr:colOff>
      <xdr:row>5</xdr:row>
      <xdr:rowOff>25400</xdr:rowOff>
    </xdr:from>
    <xdr:to>
      <xdr:col>38</xdr:col>
      <xdr:colOff>38100</xdr:colOff>
      <xdr:row>39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42A689-543E-CF44-A1F2-6CD58A54B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507999</xdr:colOff>
      <xdr:row>50</xdr:row>
      <xdr:rowOff>0</xdr:rowOff>
    </xdr:from>
    <xdr:to>
      <xdr:col>14</xdr:col>
      <xdr:colOff>910166</xdr:colOff>
      <xdr:row>76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8B7570-6432-2A4B-9747-C7684A520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zoomScale="80" zoomScaleNormal="80" workbookViewId="0">
      <selection activeCell="W74" sqref="W74"/>
    </sheetView>
  </sheetViews>
  <sheetFormatPr baseColWidth="10" defaultRowHeight="16" x14ac:dyDescent="0.2"/>
  <cols>
    <col min="1" max="1" width="5.83203125" style="2" customWidth="1"/>
    <col min="2" max="3" width="16.6640625" style="2" customWidth="1"/>
    <col min="4" max="4" width="11.6640625" style="2" customWidth="1"/>
    <col min="5" max="5" width="16.6640625" style="2" customWidth="1"/>
    <col min="6" max="6" width="8.33203125" style="2" customWidth="1"/>
    <col min="7" max="7" width="4.1640625" style="7" customWidth="1"/>
    <col min="8" max="8" width="5.83203125" style="2" customWidth="1"/>
    <col min="9" max="10" width="16.6640625" style="2" customWidth="1"/>
    <col min="11" max="11" width="12.5" style="2" bestFit="1" customWidth="1"/>
    <col min="12" max="12" width="16.6640625" style="2" customWidth="1"/>
    <col min="13" max="13" width="10.83203125" style="2"/>
    <col min="14" max="14" width="4.1640625" style="7" customWidth="1"/>
    <col min="15" max="15" width="4.83203125" style="2" bestFit="1" customWidth="1"/>
    <col min="16" max="17" width="16.6640625" style="2" customWidth="1"/>
    <col min="18" max="18" width="12.5" style="2" bestFit="1" customWidth="1"/>
    <col min="19" max="19" width="16.6640625" style="2" customWidth="1"/>
    <col min="20" max="20" width="10.83203125" style="2"/>
    <col min="21" max="21" width="4.1640625" style="7" customWidth="1"/>
    <col min="22" max="16384" width="10.83203125" style="2"/>
  </cols>
  <sheetData>
    <row r="1" spans="1:20" ht="50" customHeight="1" x14ac:dyDescent="0.2">
      <c r="A1" s="18" t="s">
        <v>7</v>
      </c>
      <c r="B1" s="18"/>
      <c r="C1" s="18"/>
      <c r="D1" s="18"/>
      <c r="E1" s="18"/>
      <c r="F1" s="18"/>
      <c r="H1" s="18" t="s">
        <v>8</v>
      </c>
      <c r="I1" s="18"/>
      <c r="J1" s="18"/>
      <c r="K1" s="18"/>
      <c r="L1" s="18"/>
      <c r="M1" s="18"/>
      <c r="O1" s="18" t="s">
        <v>9</v>
      </c>
      <c r="P1" s="18"/>
      <c r="Q1" s="18"/>
      <c r="R1" s="18"/>
      <c r="S1" s="18"/>
      <c r="T1" s="18"/>
    </row>
    <row r="2" spans="1:20" ht="40" customHeight="1" x14ac:dyDescent="0.2">
      <c r="A2" s="2" t="s">
        <v>4</v>
      </c>
      <c r="B2" s="5" t="s">
        <v>5</v>
      </c>
      <c r="C2" s="5" t="s">
        <v>1</v>
      </c>
      <c r="D2" s="5" t="s">
        <v>6</v>
      </c>
      <c r="E2" s="6" t="s">
        <v>2</v>
      </c>
      <c r="F2" s="5" t="s">
        <v>3</v>
      </c>
      <c r="H2" s="2" t="s">
        <v>4</v>
      </c>
      <c r="I2" s="5" t="s">
        <v>5</v>
      </c>
      <c r="J2" s="5" t="s">
        <v>1</v>
      </c>
      <c r="K2" s="5" t="s">
        <v>6</v>
      </c>
      <c r="L2" s="6" t="s">
        <v>2</v>
      </c>
      <c r="M2" s="5" t="s">
        <v>3</v>
      </c>
      <c r="N2" s="9"/>
      <c r="O2" s="2" t="s">
        <v>0</v>
      </c>
      <c r="P2" s="5" t="s">
        <v>5</v>
      </c>
      <c r="Q2" s="5" t="s">
        <v>1</v>
      </c>
      <c r="R2" s="5" t="s">
        <v>6</v>
      </c>
      <c r="S2" s="6" t="s">
        <v>2</v>
      </c>
      <c r="T2" s="5" t="s">
        <v>3</v>
      </c>
    </row>
    <row r="3" spans="1:20" x14ac:dyDescent="0.2">
      <c r="A3" s="2">
        <v>25</v>
      </c>
      <c r="B3" s="10">
        <v>0</v>
      </c>
      <c r="C3" s="10">
        <v>0</v>
      </c>
      <c r="D3" s="10">
        <v>6000</v>
      </c>
      <c r="E3" s="10">
        <f>FV(F3,1,-D3,,0)</f>
        <v>6000.0000000000055</v>
      </c>
      <c r="F3" s="3">
        <v>0.1</v>
      </c>
      <c r="G3" s="8"/>
      <c r="H3" s="2">
        <v>25</v>
      </c>
      <c r="I3" s="10">
        <v>0</v>
      </c>
      <c r="J3" s="10">
        <v>0</v>
      </c>
      <c r="K3" s="10">
        <v>0</v>
      </c>
      <c r="L3" s="10">
        <f>K3*(1+$F$3)</f>
        <v>0</v>
      </c>
      <c r="M3" s="3">
        <v>0.1</v>
      </c>
      <c r="N3" s="8"/>
      <c r="O3" s="2">
        <v>25</v>
      </c>
      <c r="P3" s="10">
        <v>0</v>
      </c>
      <c r="Q3" s="10">
        <v>0</v>
      </c>
      <c r="R3" s="10">
        <v>6000</v>
      </c>
      <c r="S3" s="10">
        <f>FV(T3,1,-R3,,0)</f>
        <v>6000.0000000000055</v>
      </c>
      <c r="T3" s="3">
        <v>0.1</v>
      </c>
    </row>
    <row r="4" spans="1:20" x14ac:dyDescent="0.2">
      <c r="A4" s="2">
        <v>26</v>
      </c>
      <c r="B4" s="11">
        <f>E3</f>
        <v>6000.0000000000055</v>
      </c>
      <c r="C4" s="11">
        <f>FV($F$3,1,,-B4)</f>
        <v>6600.0000000000064</v>
      </c>
      <c r="D4" s="10">
        <f>$E$3</f>
        <v>6000.0000000000055</v>
      </c>
      <c r="E4" s="10">
        <f>C4+D4</f>
        <v>12600.000000000011</v>
      </c>
      <c r="H4" s="2">
        <v>26</v>
      </c>
      <c r="I4" s="10">
        <v>0</v>
      </c>
      <c r="J4" s="10">
        <v>0</v>
      </c>
      <c r="K4" s="10">
        <v>0</v>
      </c>
      <c r="L4" s="11">
        <f t="shared" ref="L4:L12" si="0">(L3+K4)*(1+$F$3)</f>
        <v>0</v>
      </c>
      <c r="O4" s="2">
        <v>26</v>
      </c>
      <c r="P4" s="11">
        <f>S3</f>
        <v>6000.0000000000055</v>
      </c>
      <c r="Q4" s="11">
        <f>FV($T$3,1,,-P4)</f>
        <v>6600.0000000000064</v>
      </c>
      <c r="R4" s="10">
        <f>$R$3</f>
        <v>6000</v>
      </c>
      <c r="S4" s="11">
        <f>Q4+R4</f>
        <v>12600.000000000007</v>
      </c>
    </row>
    <row r="5" spans="1:20" x14ac:dyDescent="0.2">
      <c r="A5" s="2">
        <v>27</v>
      </c>
      <c r="B5" s="11">
        <f>E4</f>
        <v>12600.000000000011</v>
      </c>
      <c r="C5" s="11">
        <f t="shared" ref="C5:C42" si="1">FV($F$3,1,,-B5)</f>
        <v>13860.000000000013</v>
      </c>
      <c r="D5" s="10">
        <f t="shared" ref="D5:D12" si="2">$E$3</f>
        <v>6000.0000000000055</v>
      </c>
      <c r="E5" s="10">
        <f t="shared" ref="E5:E12" si="3">C5+D5</f>
        <v>19860.000000000018</v>
      </c>
      <c r="H5" s="2">
        <v>27</v>
      </c>
      <c r="I5" s="10">
        <v>0</v>
      </c>
      <c r="J5" s="10">
        <v>0</v>
      </c>
      <c r="K5" s="10">
        <v>0</v>
      </c>
      <c r="L5" s="11">
        <f t="shared" si="0"/>
        <v>0</v>
      </c>
      <c r="O5" s="2">
        <v>27</v>
      </c>
      <c r="P5" s="11">
        <f t="shared" ref="P5:P42" si="4">S4</f>
        <v>12600.000000000007</v>
      </c>
      <c r="Q5" s="11">
        <f t="shared" ref="Q5:Q42" si="5">FV($T$3,1,,-P5)</f>
        <v>13860.000000000009</v>
      </c>
      <c r="R5" s="10">
        <f t="shared" ref="R5:R42" si="6">$R$3</f>
        <v>6000</v>
      </c>
      <c r="S5" s="11">
        <f t="shared" ref="S5:S42" si="7">Q5+R5</f>
        <v>19860.000000000007</v>
      </c>
    </row>
    <row r="6" spans="1:20" x14ac:dyDescent="0.2">
      <c r="A6" s="2">
        <v>28</v>
      </c>
      <c r="B6" s="11">
        <f>E5</f>
        <v>19860.000000000018</v>
      </c>
      <c r="C6" s="11">
        <f t="shared" si="1"/>
        <v>21846.000000000022</v>
      </c>
      <c r="D6" s="10">
        <f t="shared" si="2"/>
        <v>6000.0000000000055</v>
      </c>
      <c r="E6" s="10">
        <f t="shared" si="3"/>
        <v>27846.000000000029</v>
      </c>
      <c r="H6" s="2">
        <v>28</v>
      </c>
      <c r="I6" s="10">
        <v>0</v>
      </c>
      <c r="J6" s="10">
        <v>0</v>
      </c>
      <c r="K6" s="10">
        <v>0</v>
      </c>
      <c r="L6" s="11">
        <f t="shared" si="0"/>
        <v>0</v>
      </c>
      <c r="O6" s="2">
        <v>28</v>
      </c>
      <c r="P6" s="11">
        <f t="shared" si="4"/>
        <v>19860.000000000007</v>
      </c>
      <c r="Q6" s="11">
        <f t="shared" si="5"/>
        <v>21846.000000000011</v>
      </c>
      <c r="R6" s="10">
        <f t="shared" si="6"/>
        <v>6000</v>
      </c>
      <c r="S6" s="11">
        <f t="shared" si="7"/>
        <v>27846.000000000011</v>
      </c>
    </row>
    <row r="7" spans="1:20" x14ac:dyDescent="0.2">
      <c r="A7" s="2">
        <v>29</v>
      </c>
      <c r="B7" s="11">
        <f t="shared" ref="B7:B12" si="8">E6</f>
        <v>27846.000000000029</v>
      </c>
      <c r="C7" s="11">
        <f t="shared" si="1"/>
        <v>30630.600000000035</v>
      </c>
      <c r="D7" s="10">
        <f t="shared" si="2"/>
        <v>6000.0000000000055</v>
      </c>
      <c r="E7" s="10">
        <f t="shared" si="3"/>
        <v>36630.600000000042</v>
      </c>
      <c r="H7" s="2">
        <v>29</v>
      </c>
      <c r="I7" s="10">
        <v>0</v>
      </c>
      <c r="J7" s="10">
        <v>0</v>
      </c>
      <c r="K7" s="10">
        <v>0</v>
      </c>
      <c r="L7" s="11">
        <f t="shared" si="0"/>
        <v>0</v>
      </c>
      <c r="O7" s="2">
        <v>29</v>
      </c>
      <c r="P7" s="11">
        <f t="shared" si="4"/>
        <v>27846.000000000011</v>
      </c>
      <c r="Q7" s="11">
        <f t="shared" si="5"/>
        <v>30630.600000000013</v>
      </c>
      <c r="R7" s="10">
        <f t="shared" si="6"/>
        <v>6000</v>
      </c>
      <c r="S7" s="11">
        <f t="shared" si="7"/>
        <v>36630.600000000013</v>
      </c>
    </row>
    <row r="8" spans="1:20" x14ac:dyDescent="0.2">
      <c r="A8" s="2">
        <v>30</v>
      </c>
      <c r="B8" s="11">
        <f t="shared" si="8"/>
        <v>36630.600000000042</v>
      </c>
      <c r="C8" s="11">
        <f t="shared" si="1"/>
        <v>40293.660000000047</v>
      </c>
      <c r="D8" s="10">
        <f t="shared" si="2"/>
        <v>6000.0000000000055</v>
      </c>
      <c r="E8" s="10">
        <f t="shared" si="3"/>
        <v>46293.660000000054</v>
      </c>
      <c r="H8" s="2">
        <v>30</v>
      </c>
      <c r="I8" s="10">
        <v>0</v>
      </c>
      <c r="J8" s="10">
        <v>0</v>
      </c>
      <c r="K8" s="10">
        <v>0</v>
      </c>
      <c r="L8" s="11">
        <f t="shared" si="0"/>
        <v>0</v>
      </c>
      <c r="O8" s="2">
        <v>30</v>
      </c>
      <c r="P8" s="11">
        <f t="shared" si="4"/>
        <v>36630.600000000013</v>
      </c>
      <c r="Q8" s="11">
        <f t="shared" si="5"/>
        <v>40293.660000000018</v>
      </c>
      <c r="R8" s="10">
        <f t="shared" si="6"/>
        <v>6000</v>
      </c>
      <c r="S8" s="11">
        <f t="shared" si="7"/>
        <v>46293.660000000018</v>
      </c>
    </row>
    <row r="9" spans="1:20" x14ac:dyDescent="0.2">
      <c r="A9" s="2">
        <v>31</v>
      </c>
      <c r="B9" s="11">
        <f t="shared" si="8"/>
        <v>46293.660000000054</v>
      </c>
      <c r="C9" s="11">
        <f t="shared" si="1"/>
        <v>50923.026000000064</v>
      </c>
      <c r="D9" s="10">
        <f t="shared" si="2"/>
        <v>6000.0000000000055</v>
      </c>
      <c r="E9" s="10">
        <f t="shared" si="3"/>
        <v>56923.026000000071</v>
      </c>
      <c r="H9" s="2">
        <v>31</v>
      </c>
      <c r="I9" s="10">
        <v>0</v>
      </c>
      <c r="J9" s="10">
        <v>0</v>
      </c>
      <c r="K9" s="10">
        <v>0</v>
      </c>
      <c r="L9" s="11">
        <f t="shared" si="0"/>
        <v>0</v>
      </c>
      <c r="O9" s="2">
        <v>31</v>
      </c>
      <c r="P9" s="11">
        <f t="shared" si="4"/>
        <v>46293.660000000018</v>
      </c>
      <c r="Q9" s="11">
        <f t="shared" si="5"/>
        <v>50923.026000000027</v>
      </c>
      <c r="R9" s="10">
        <f t="shared" si="6"/>
        <v>6000</v>
      </c>
      <c r="S9" s="11">
        <f t="shared" si="7"/>
        <v>56923.026000000027</v>
      </c>
    </row>
    <row r="10" spans="1:20" x14ac:dyDescent="0.2">
      <c r="A10" s="2">
        <v>32</v>
      </c>
      <c r="B10" s="11">
        <f t="shared" si="8"/>
        <v>56923.026000000071</v>
      </c>
      <c r="C10" s="11">
        <f t="shared" si="1"/>
        <v>62615.328600000081</v>
      </c>
      <c r="D10" s="10">
        <f t="shared" si="2"/>
        <v>6000.0000000000055</v>
      </c>
      <c r="E10" s="10">
        <f t="shared" si="3"/>
        <v>68615.328600000081</v>
      </c>
      <c r="H10" s="2">
        <v>32</v>
      </c>
      <c r="I10" s="10">
        <v>0</v>
      </c>
      <c r="J10" s="10">
        <v>0</v>
      </c>
      <c r="K10" s="10">
        <v>0</v>
      </c>
      <c r="L10" s="11">
        <f t="shared" si="0"/>
        <v>0</v>
      </c>
      <c r="O10" s="2">
        <v>32</v>
      </c>
      <c r="P10" s="11">
        <f t="shared" si="4"/>
        <v>56923.026000000027</v>
      </c>
      <c r="Q10" s="11">
        <f t="shared" si="5"/>
        <v>62615.328600000037</v>
      </c>
      <c r="R10" s="10">
        <f t="shared" si="6"/>
        <v>6000</v>
      </c>
      <c r="S10" s="11">
        <f t="shared" si="7"/>
        <v>68615.328600000037</v>
      </c>
    </row>
    <row r="11" spans="1:20" x14ac:dyDescent="0.2">
      <c r="A11" s="2">
        <v>33</v>
      </c>
      <c r="B11" s="11">
        <f t="shared" si="8"/>
        <v>68615.328600000081</v>
      </c>
      <c r="C11" s="11">
        <f t="shared" si="1"/>
        <v>75476.861460000102</v>
      </c>
      <c r="D11" s="10">
        <f t="shared" si="2"/>
        <v>6000.0000000000055</v>
      </c>
      <c r="E11" s="10">
        <f t="shared" si="3"/>
        <v>81476.861460000102</v>
      </c>
      <c r="H11" s="2">
        <v>33</v>
      </c>
      <c r="I11" s="10">
        <v>0</v>
      </c>
      <c r="J11" s="10">
        <v>0</v>
      </c>
      <c r="K11" s="10">
        <v>0</v>
      </c>
      <c r="L11" s="11">
        <f t="shared" si="0"/>
        <v>0</v>
      </c>
      <c r="O11" s="2">
        <v>33</v>
      </c>
      <c r="P11" s="11">
        <f t="shared" si="4"/>
        <v>68615.328600000037</v>
      </c>
      <c r="Q11" s="11">
        <f t="shared" si="5"/>
        <v>75476.861460000044</v>
      </c>
      <c r="R11" s="10">
        <f t="shared" si="6"/>
        <v>6000</v>
      </c>
      <c r="S11" s="11">
        <f t="shared" si="7"/>
        <v>81476.861460000044</v>
      </c>
    </row>
    <row r="12" spans="1:20" x14ac:dyDescent="0.2">
      <c r="A12" s="2">
        <v>34</v>
      </c>
      <c r="B12" s="11">
        <f t="shared" si="8"/>
        <v>81476.861460000102</v>
      </c>
      <c r="C12" s="11">
        <f t="shared" si="1"/>
        <v>89624.547606000124</v>
      </c>
      <c r="D12" s="10">
        <f t="shared" si="2"/>
        <v>6000.0000000000055</v>
      </c>
      <c r="E12" s="10">
        <f t="shared" si="3"/>
        <v>95624.547606000124</v>
      </c>
      <c r="H12" s="2">
        <v>34</v>
      </c>
      <c r="I12" s="10">
        <v>0</v>
      </c>
      <c r="J12" s="10">
        <v>0</v>
      </c>
      <c r="K12" s="10">
        <v>0</v>
      </c>
      <c r="L12" s="11">
        <f t="shared" si="0"/>
        <v>0</v>
      </c>
      <c r="O12" s="2">
        <v>34</v>
      </c>
      <c r="P12" s="11">
        <f t="shared" si="4"/>
        <v>81476.861460000044</v>
      </c>
      <c r="Q12" s="11">
        <f t="shared" si="5"/>
        <v>89624.547606000051</v>
      </c>
      <c r="R12" s="10">
        <f t="shared" si="6"/>
        <v>6000</v>
      </c>
      <c r="S12" s="11">
        <f t="shared" si="7"/>
        <v>95624.547606000051</v>
      </c>
    </row>
    <row r="13" spans="1:20" x14ac:dyDescent="0.2">
      <c r="A13" s="2">
        <v>35</v>
      </c>
      <c r="B13" s="11">
        <f t="shared" ref="B13" si="9">E12</f>
        <v>95624.547606000124</v>
      </c>
      <c r="C13" s="11">
        <f t="shared" si="1"/>
        <v>105187.00236660015</v>
      </c>
      <c r="D13" s="10">
        <v>0</v>
      </c>
      <c r="E13" s="11">
        <f>(E12+D13)*(1+$F$3)</f>
        <v>105187.00236660015</v>
      </c>
      <c r="H13" s="2">
        <v>35</v>
      </c>
      <c r="I13" s="10">
        <v>0</v>
      </c>
      <c r="J13" s="10">
        <v>0</v>
      </c>
      <c r="K13" s="10">
        <v>6000</v>
      </c>
      <c r="L13" s="11">
        <f>FV(M3,1,-K13,,0)</f>
        <v>6000.0000000000055</v>
      </c>
      <c r="O13" s="2">
        <v>35</v>
      </c>
      <c r="P13" s="11">
        <f t="shared" si="4"/>
        <v>95624.547606000051</v>
      </c>
      <c r="Q13" s="11">
        <f t="shared" si="5"/>
        <v>105187.00236660006</v>
      </c>
      <c r="R13" s="10">
        <f t="shared" si="6"/>
        <v>6000</v>
      </c>
      <c r="S13" s="11">
        <f t="shared" si="7"/>
        <v>111187.00236660006</v>
      </c>
    </row>
    <row r="14" spans="1:20" x14ac:dyDescent="0.2">
      <c r="A14" s="2">
        <v>36</v>
      </c>
      <c r="B14" s="11">
        <f t="shared" ref="B14:B42" si="10">E13</f>
        <v>105187.00236660015</v>
      </c>
      <c r="C14" s="11">
        <f t="shared" si="1"/>
        <v>115705.70260326017</v>
      </c>
      <c r="D14" s="10">
        <f>$D$13</f>
        <v>0</v>
      </c>
      <c r="E14" s="11">
        <f t="shared" ref="E14:E42" si="11">(E13+D14)*(1+$F$3)</f>
        <v>115705.70260326017</v>
      </c>
      <c r="H14" s="2">
        <v>36</v>
      </c>
      <c r="I14" s="11">
        <f>L13</f>
        <v>6000.0000000000055</v>
      </c>
      <c r="J14" s="11">
        <f>FV($M$3,1,,-I14)</f>
        <v>6600.0000000000064</v>
      </c>
      <c r="K14" s="10">
        <f>$K$13</f>
        <v>6000</v>
      </c>
      <c r="L14" s="11">
        <f>J14+K14</f>
        <v>12600.000000000007</v>
      </c>
      <c r="O14" s="2">
        <v>36</v>
      </c>
      <c r="P14" s="11">
        <f t="shared" si="4"/>
        <v>111187.00236660006</v>
      </c>
      <c r="Q14" s="11">
        <f t="shared" si="5"/>
        <v>122305.70260326008</v>
      </c>
      <c r="R14" s="10">
        <f t="shared" si="6"/>
        <v>6000</v>
      </c>
      <c r="S14" s="11">
        <f t="shared" si="7"/>
        <v>128305.70260326008</v>
      </c>
    </row>
    <row r="15" spans="1:20" x14ac:dyDescent="0.2">
      <c r="A15" s="2">
        <v>37</v>
      </c>
      <c r="B15" s="11">
        <f t="shared" si="10"/>
        <v>115705.70260326017</v>
      </c>
      <c r="C15" s="11">
        <f t="shared" si="1"/>
        <v>127276.2728635862</v>
      </c>
      <c r="D15" s="10">
        <f t="shared" ref="D15:D42" si="12">$D$13</f>
        <v>0</v>
      </c>
      <c r="E15" s="11">
        <f t="shared" si="11"/>
        <v>127276.2728635862</v>
      </c>
      <c r="H15" s="2">
        <v>37</v>
      </c>
      <c r="I15" s="11">
        <f t="shared" ref="I15:I42" si="13">L14</f>
        <v>12600.000000000007</v>
      </c>
      <c r="J15" s="11">
        <f t="shared" ref="J15:J42" si="14">FV($M$3,1,,-I15)</f>
        <v>13860.000000000009</v>
      </c>
      <c r="K15" s="10">
        <f t="shared" ref="K15:K42" si="15">$K$13</f>
        <v>6000</v>
      </c>
      <c r="L15" s="11">
        <f t="shared" ref="L15:L42" si="16">J15+K15</f>
        <v>19860.000000000007</v>
      </c>
      <c r="O15" s="2">
        <v>37</v>
      </c>
      <c r="P15" s="11">
        <f t="shared" si="4"/>
        <v>128305.70260326008</v>
      </c>
      <c r="Q15" s="11">
        <f t="shared" si="5"/>
        <v>141136.27286358611</v>
      </c>
      <c r="R15" s="10">
        <f t="shared" si="6"/>
        <v>6000</v>
      </c>
      <c r="S15" s="11">
        <f t="shared" si="7"/>
        <v>147136.27286358611</v>
      </c>
    </row>
    <row r="16" spans="1:20" x14ac:dyDescent="0.2">
      <c r="A16" s="2">
        <v>38</v>
      </c>
      <c r="B16" s="11">
        <f t="shared" si="10"/>
        <v>127276.2728635862</v>
      </c>
      <c r="C16" s="11">
        <f t="shared" si="1"/>
        <v>140003.90014994482</v>
      </c>
      <c r="D16" s="10">
        <f t="shared" si="12"/>
        <v>0</v>
      </c>
      <c r="E16" s="11">
        <f t="shared" si="11"/>
        <v>140003.90014994482</v>
      </c>
      <c r="H16" s="2">
        <v>38</v>
      </c>
      <c r="I16" s="11">
        <f t="shared" si="13"/>
        <v>19860.000000000007</v>
      </c>
      <c r="J16" s="11">
        <f t="shared" si="14"/>
        <v>21846.000000000011</v>
      </c>
      <c r="K16" s="10">
        <f t="shared" si="15"/>
        <v>6000</v>
      </c>
      <c r="L16" s="11">
        <f t="shared" si="16"/>
        <v>27846.000000000011</v>
      </c>
      <c r="O16" s="2">
        <v>38</v>
      </c>
      <c r="P16" s="11">
        <f t="shared" si="4"/>
        <v>147136.27286358611</v>
      </c>
      <c r="Q16" s="11">
        <f t="shared" si="5"/>
        <v>161849.90014994473</v>
      </c>
      <c r="R16" s="10">
        <f t="shared" si="6"/>
        <v>6000</v>
      </c>
      <c r="S16" s="11">
        <f t="shared" si="7"/>
        <v>167849.90014994473</v>
      </c>
    </row>
    <row r="17" spans="1:19" x14ac:dyDescent="0.2">
      <c r="A17" s="2">
        <v>39</v>
      </c>
      <c r="B17" s="11">
        <f t="shared" si="10"/>
        <v>140003.90014994482</v>
      </c>
      <c r="C17" s="11">
        <f t="shared" si="1"/>
        <v>154004.2901649393</v>
      </c>
      <c r="D17" s="10">
        <f t="shared" si="12"/>
        <v>0</v>
      </c>
      <c r="E17" s="11">
        <f t="shared" si="11"/>
        <v>154004.2901649393</v>
      </c>
      <c r="H17" s="2">
        <v>39</v>
      </c>
      <c r="I17" s="11">
        <f t="shared" si="13"/>
        <v>27846.000000000011</v>
      </c>
      <c r="J17" s="11">
        <f t="shared" si="14"/>
        <v>30630.600000000013</v>
      </c>
      <c r="K17" s="10">
        <f t="shared" si="15"/>
        <v>6000</v>
      </c>
      <c r="L17" s="11">
        <f t="shared" si="16"/>
        <v>36630.600000000013</v>
      </c>
      <c r="O17" s="2">
        <v>39</v>
      </c>
      <c r="P17" s="11">
        <f t="shared" si="4"/>
        <v>167849.90014994473</v>
      </c>
      <c r="Q17" s="11">
        <f t="shared" si="5"/>
        <v>184634.89016493922</v>
      </c>
      <c r="R17" s="10">
        <f t="shared" si="6"/>
        <v>6000</v>
      </c>
      <c r="S17" s="11">
        <f t="shared" si="7"/>
        <v>190634.89016493922</v>
      </c>
    </row>
    <row r="18" spans="1:19" x14ac:dyDescent="0.2">
      <c r="A18" s="2">
        <v>40</v>
      </c>
      <c r="B18" s="11">
        <f t="shared" si="10"/>
        <v>154004.2901649393</v>
      </c>
      <c r="C18" s="11">
        <f t="shared" si="1"/>
        <v>169404.71918143323</v>
      </c>
      <c r="D18" s="10">
        <f t="shared" si="12"/>
        <v>0</v>
      </c>
      <c r="E18" s="11">
        <f t="shared" si="11"/>
        <v>169404.71918143323</v>
      </c>
      <c r="H18" s="2">
        <v>40</v>
      </c>
      <c r="I18" s="11">
        <f t="shared" si="13"/>
        <v>36630.600000000013</v>
      </c>
      <c r="J18" s="11">
        <f t="shared" si="14"/>
        <v>40293.660000000018</v>
      </c>
      <c r="K18" s="10">
        <f t="shared" si="15"/>
        <v>6000</v>
      </c>
      <c r="L18" s="11">
        <f t="shared" si="16"/>
        <v>46293.660000000018</v>
      </c>
      <c r="O18" s="2">
        <v>40</v>
      </c>
      <c r="P18" s="11">
        <f t="shared" si="4"/>
        <v>190634.89016493922</v>
      </c>
      <c r="Q18" s="11">
        <f t="shared" si="5"/>
        <v>209698.37918143315</v>
      </c>
      <c r="R18" s="10">
        <f t="shared" si="6"/>
        <v>6000</v>
      </c>
      <c r="S18" s="11">
        <f t="shared" si="7"/>
        <v>215698.37918143315</v>
      </c>
    </row>
    <row r="19" spans="1:19" x14ac:dyDescent="0.2">
      <c r="A19" s="2">
        <v>41</v>
      </c>
      <c r="B19" s="11">
        <f t="shared" si="10"/>
        <v>169404.71918143323</v>
      </c>
      <c r="C19" s="11">
        <f t="shared" si="1"/>
        <v>186345.19109957656</v>
      </c>
      <c r="D19" s="10">
        <f t="shared" si="12"/>
        <v>0</v>
      </c>
      <c r="E19" s="11">
        <f t="shared" si="11"/>
        <v>186345.19109957656</v>
      </c>
      <c r="H19" s="2">
        <v>41</v>
      </c>
      <c r="I19" s="11">
        <f t="shared" si="13"/>
        <v>46293.660000000018</v>
      </c>
      <c r="J19" s="11">
        <f t="shared" si="14"/>
        <v>50923.026000000027</v>
      </c>
      <c r="K19" s="10">
        <f t="shared" si="15"/>
        <v>6000</v>
      </c>
      <c r="L19" s="11">
        <f t="shared" si="16"/>
        <v>56923.026000000027</v>
      </c>
      <c r="O19" s="2">
        <v>41</v>
      </c>
      <c r="P19" s="11">
        <f t="shared" si="4"/>
        <v>215698.37918143315</v>
      </c>
      <c r="Q19" s="11">
        <f t="shared" si="5"/>
        <v>237268.21709957649</v>
      </c>
      <c r="R19" s="10">
        <f t="shared" si="6"/>
        <v>6000</v>
      </c>
      <c r="S19" s="11">
        <f t="shared" si="7"/>
        <v>243268.21709957649</v>
      </c>
    </row>
    <row r="20" spans="1:19" x14ac:dyDescent="0.2">
      <c r="A20" s="2">
        <v>42</v>
      </c>
      <c r="B20" s="11">
        <f t="shared" si="10"/>
        <v>186345.19109957656</v>
      </c>
      <c r="C20" s="11">
        <f t="shared" si="1"/>
        <v>204979.71020953424</v>
      </c>
      <c r="D20" s="10">
        <f t="shared" si="12"/>
        <v>0</v>
      </c>
      <c r="E20" s="11">
        <f t="shared" si="11"/>
        <v>204979.71020953424</v>
      </c>
      <c r="H20" s="2">
        <v>42</v>
      </c>
      <c r="I20" s="11">
        <f t="shared" si="13"/>
        <v>56923.026000000027</v>
      </c>
      <c r="J20" s="11">
        <f t="shared" si="14"/>
        <v>62615.328600000037</v>
      </c>
      <c r="K20" s="10">
        <f t="shared" si="15"/>
        <v>6000</v>
      </c>
      <c r="L20" s="11">
        <f t="shared" si="16"/>
        <v>68615.328600000037</v>
      </c>
      <c r="O20" s="2">
        <v>42</v>
      </c>
      <c r="P20" s="11">
        <f t="shared" si="4"/>
        <v>243268.21709957649</v>
      </c>
      <c r="Q20" s="11">
        <f t="shared" si="5"/>
        <v>267595.03880953416</v>
      </c>
      <c r="R20" s="10">
        <f t="shared" si="6"/>
        <v>6000</v>
      </c>
      <c r="S20" s="11">
        <f t="shared" si="7"/>
        <v>273595.03880953416</v>
      </c>
    </row>
    <row r="21" spans="1:19" x14ac:dyDescent="0.2">
      <c r="A21" s="2">
        <v>43</v>
      </c>
      <c r="B21" s="11">
        <f t="shared" si="10"/>
        <v>204979.71020953424</v>
      </c>
      <c r="C21" s="11">
        <f t="shared" si="1"/>
        <v>225477.68123048768</v>
      </c>
      <c r="D21" s="10">
        <f t="shared" si="12"/>
        <v>0</v>
      </c>
      <c r="E21" s="11">
        <f t="shared" si="11"/>
        <v>225477.68123048768</v>
      </c>
      <c r="H21" s="2">
        <v>43</v>
      </c>
      <c r="I21" s="11">
        <f t="shared" si="13"/>
        <v>68615.328600000037</v>
      </c>
      <c r="J21" s="11">
        <f t="shared" si="14"/>
        <v>75476.861460000044</v>
      </c>
      <c r="K21" s="10">
        <f t="shared" si="15"/>
        <v>6000</v>
      </c>
      <c r="L21" s="11">
        <f t="shared" si="16"/>
        <v>81476.861460000044</v>
      </c>
      <c r="O21" s="2">
        <v>43</v>
      </c>
      <c r="P21" s="11">
        <f t="shared" si="4"/>
        <v>273595.03880953416</v>
      </c>
      <c r="Q21" s="11">
        <f t="shared" si="5"/>
        <v>300954.54269048758</v>
      </c>
      <c r="R21" s="10">
        <f t="shared" si="6"/>
        <v>6000</v>
      </c>
      <c r="S21" s="11">
        <f t="shared" si="7"/>
        <v>306954.54269048758</v>
      </c>
    </row>
    <row r="22" spans="1:19" x14ac:dyDescent="0.2">
      <c r="A22" s="2">
        <v>44</v>
      </c>
      <c r="B22" s="11">
        <f t="shared" si="10"/>
        <v>225477.68123048768</v>
      </c>
      <c r="C22" s="11">
        <f t="shared" si="1"/>
        <v>248025.44935353647</v>
      </c>
      <c r="D22" s="10">
        <f t="shared" si="12"/>
        <v>0</v>
      </c>
      <c r="E22" s="11">
        <f t="shared" si="11"/>
        <v>248025.44935353647</v>
      </c>
      <c r="H22" s="2">
        <v>44</v>
      </c>
      <c r="I22" s="11">
        <f t="shared" si="13"/>
        <v>81476.861460000044</v>
      </c>
      <c r="J22" s="11">
        <f t="shared" si="14"/>
        <v>89624.547606000051</v>
      </c>
      <c r="K22" s="10">
        <f t="shared" si="15"/>
        <v>6000</v>
      </c>
      <c r="L22" s="11">
        <f t="shared" si="16"/>
        <v>95624.547606000051</v>
      </c>
      <c r="O22" s="2">
        <v>44</v>
      </c>
      <c r="P22" s="11">
        <f t="shared" si="4"/>
        <v>306954.54269048758</v>
      </c>
      <c r="Q22" s="11">
        <f t="shared" si="5"/>
        <v>337649.99695953634</v>
      </c>
      <c r="R22" s="10">
        <f t="shared" si="6"/>
        <v>6000</v>
      </c>
      <c r="S22" s="11">
        <f t="shared" si="7"/>
        <v>343649.99695953634</v>
      </c>
    </row>
    <row r="23" spans="1:19" x14ac:dyDescent="0.2">
      <c r="A23" s="2">
        <v>45</v>
      </c>
      <c r="B23" s="11">
        <f t="shared" si="10"/>
        <v>248025.44935353647</v>
      </c>
      <c r="C23" s="11">
        <f t="shared" si="1"/>
        <v>272827.99428889016</v>
      </c>
      <c r="D23" s="10">
        <f t="shared" si="12"/>
        <v>0</v>
      </c>
      <c r="E23" s="11">
        <f t="shared" si="11"/>
        <v>272827.99428889016</v>
      </c>
      <c r="H23" s="2">
        <v>45</v>
      </c>
      <c r="I23" s="11">
        <f t="shared" si="13"/>
        <v>95624.547606000051</v>
      </c>
      <c r="J23" s="11">
        <f t="shared" si="14"/>
        <v>105187.00236660006</v>
      </c>
      <c r="K23" s="10">
        <f t="shared" si="15"/>
        <v>6000</v>
      </c>
      <c r="L23" s="11">
        <f t="shared" si="16"/>
        <v>111187.00236660006</v>
      </c>
      <c r="O23" s="2">
        <v>45</v>
      </c>
      <c r="P23" s="11">
        <f t="shared" si="4"/>
        <v>343649.99695953634</v>
      </c>
      <c r="Q23" s="11">
        <f t="shared" si="5"/>
        <v>378014.99665549002</v>
      </c>
      <c r="R23" s="10">
        <f t="shared" si="6"/>
        <v>6000</v>
      </c>
      <c r="S23" s="11">
        <f t="shared" si="7"/>
        <v>384014.99665549002</v>
      </c>
    </row>
    <row r="24" spans="1:19" x14ac:dyDescent="0.2">
      <c r="A24" s="2">
        <v>46</v>
      </c>
      <c r="B24" s="11">
        <f t="shared" si="10"/>
        <v>272827.99428889016</v>
      </c>
      <c r="C24" s="11">
        <f t="shared" si="1"/>
        <v>300110.79371777922</v>
      </c>
      <c r="D24" s="10">
        <f t="shared" si="12"/>
        <v>0</v>
      </c>
      <c r="E24" s="11">
        <f t="shared" si="11"/>
        <v>300110.79371777922</v>
      </c>
      <c r="H24" s="2">
        <v>46</v>
      </c>
      <c r="I24" s="11">
        <f t="shared" si="13"/>
        <v>111187.00236660006</v>
      </c>
      <c r="J24" s="11">
        <f t="shared" si="14"/>
        <v>122305.70260326008</v>
      </c>
      <c r="K24" s="10">
        <f t="shared" si="15"/>
        <v>6000</v>
      </c>
      <c r="L24" s="11">
        <f t="shared" si="16"/>
        <v>128305.70260326008</v>
      </c>
      <c r="O24" s="2">
        <v>46</v>
      </c>
      <c r="P24" s="11">
        <f t="shared" si="4"/>
        <v>384014.99665549002</v>
      </c>
      <c r="Q24" s="11">
        <f t="shared" si="5"/>
        <v>422416.49632103904</v>
      </c>
      <c r="R24" s="10">
        <f t="shared" si="6"/>
        <v>6000</v>
      </c>
      <c r="S24" s="11">
        <f t="shared" si="7"/>
        <v>428416.49632103904</v>
      </c>
    </row>
    <row r="25" spans="1:19" x14ac:dyDescent="0.2">
      <c r="A25" s="2">
        <v>47</v>
      </c>
      <c r="B25" s="11">
        <f t="shared" si="10"/>
        <v>300110.79371777922</v>
      </c>
      <c r="C25" s="11">
        <f t="shared" si="1"/>
        <v>330121.87308955716</v>
      </c>
      <c r="D25" s="10">
        <f t="shared" si="12"/>
        <v>0</v>
      </c>
      <c r="E25" s="11">
        <f t="shared" si="11"/>
        <v>330121.87308955716</v>
      </c>
      <c r="H25" s="2">
        <v>47</v>
      </c>
      <c r="I25" s="11">
        <f t="shared" si="13"/>
        <v>128305.70260326008</v>
      </c>
      <c r="J25" s="11">
        <f t="shared" si="14"/>
        <v>141136.27286358611</v>
      </c>
      <c r="K25" s="10">
        <f t="shared" si="15"/>
        <v>6000</v>
      </c>
      <c r="L25" s="11">
        <f t="shared" si="16"/>
        <v>147136.27286358611</v>
      </c>
      <c r="O25" s="2">
        <v>47</v>
      </c>
      <c r="P25" s="11">
        <f t="shared" si="4"/>
        <v>428416.49632103904</v>
      </c>
      <c r="Q25" s="11">
        <f t="shared" si="5"/>
        <v>471258.14595314296</v>
      </c>
      <c r="R25" s="10">
        <f t="shared" si="6"/>
        <v>6000</v>
      </c>
      <c r="S25" s="11">
        <f t="shared" si="7"/>
        <v>477258.14595314296</v>
      </c>
    </row>
    <row r="26" spans="1:19" x14ac:dyDescent="0.2">
      <c r="A26" s="2">
        <v>48</v>
      </c>
      <c r="B26" s="11">
        <f t="shared" si="10"/>
        <v>330121.87308955716</v>
      </c>
      <c r="C26" s="11">
        <f t="shared" si="1"/>
        <v>363134.06039851293</v>
      </c>
      <c r="D26" s="10">
        <f t="shared" si="12"/>
        <v>0</v>
      </c>
      <c r="E26" s="11">
        <f t="shared" si="11"/>
        <v>363134.06039851293</v>
      </c>
      <c r="H26" s="2">
        <v>48</v>
      </c>
      <c r="I26" s="11">
        <f t="shared" si="13"/>
        <v>147136.27286358611</v>
      </c>
      <c r="J26" s="11">
        <f t="shared" si="14"/>
        <v>161849.90014994473</v>
      </c>
      <c r="K26" s="10">
        <f t="shared" si="15"/>
        <v>6000</v>
      </c>
      <c r="L26" s="11">
        <f t="shared" si="16"/>
        <v>167849.90014994473</v>
      </c>
      <c r="O26" s="2">
        <v>48</v>
      </c>
      <c r="P26" s="11">
        <f t="shared" si="4"/>
        <v>477258.14595314296</v>
      </c>
      <c r="Q26" s="11">
        <f t="shared" si="5"/>
        <v>524983.96054845734</v>
      </c>
      <c r="R26" s="10">
        <f t="shared" si="6"/>
        <v>6000</v>
      </c>
      <c r="S26" s="11">
        <f t="shared" si="7"/>
        <v>530983.96054845734</v>
      </c>
    </row>
    <row r="27" spans="1:19" x14ac:dyDescent="0.2">
      <c r="A27" s="2">
        <v>49</v>
      </c>
      <c r="B27" s="11">
        <f t="shared" si="10"/>
        <v>363134.06039851293</v>
      </c>
      <c r="C27" s="11">
        <f t="shared" si="1"/>
        <v>399447.46643836424</v>
      </c>
      <c r="D27" s="10">
        <f t="shared" si="12"/>
        <v>0</v>
      </c>
      <c r="E27" s="11">
        <f t="shared" si="11"/>
        <v>399447.46643836424</v>
      </c>
      <c r="H27" s="2">
        <v>49</v>
      </c>
      <c r="I27" s="11">
        <f t="shared" si="13"/>
        <v>167849.90014994473</v>
      </c>
      <c r="J27" s="11">
        <f t="shared" si="14"/>
        <v>184634.89016493922</v>
      </c>
      <c r="K27" s="10">
        <f t="shared" si="15"/>
        <v>6000</v>
      </c>
      <c r="L27" s="11">
        <f t="shared" si="16"/>
        <v>190634.89016493922</v>
      </c>
      <c r="O27" s="2">
        <v>49</v>
      </c>
      <c r="P27" s="11">
        <f t="shared" si="4"/>
        <v>530983.96054845734</v>
      </c>
      <c r="Q27" s="11">
        <f t="shared" si="5"/>
        <v>584082.35660330311</v>
      </c>
      <c r="R27" s="10">
        <f t="shared" si="6"/>
        <v>6000</v>
      </c>
      <c r="S27" s="11">
        <f t="shared" si="7"/>
        <v>590082.35660330311</v>
      </c>
    </row>
    <row r="28" spans="1:19" x14ac:dyDescent="0.2">
      <c r="A28" s="2">
        <v>50</v>
      </c>
      <c r="B28" s="11">
        <f t="shared" si="10"/>
        <v>399447.46643836424</v>
      </c>
      <c r="C28" s="11">
        <f t="shared" si="1"/>
        <v>439392.21308220067</v>
      </c>
      <c r="D28" s="10">
        <f t="shared" si="12"/>
        <v>0</v>
      </c>
      <c r="E28" s="11">
        <f t="shared" si="11"/>
        <v>439392.21308220067</v>
      </c>
      <c r="H28" s="2">
        <v>50</v>
      </c>
      <c r="I28" s="11">
        <f t="shared" si="13"/>
        <v>190634.89016493922</v>
      </c>
      <c r="J28" s="11">
        <f t="shared" si="14"/>
        <v>209698.37918143315</v>
      </c>
      <c r="K28" s="10">
        <f t="shared" si="15"/>
        <v>6000</v>
      </c>
      <c r="L28" s="11">
        <f t="shared" si="16"/>
        <v>215698.37918143315</v>
      </c>
      <c r="O28" s="2">
        <v>50</v>
      </c>
      <c r="P28" s="11">
        <f t="shared" si="4"/>
        <v>590082.35660330311</v>
      </c>
      <c r="Q28" s="11">
        <f t="shared" si="5"/>
        <v>649090.5922636335</v>
      </c>
      <c r="R28" s="10">
        <f t="shared" si="6"/>
        <v>6000</v>
      </c>
      <c r="S28" s="11">
        <f t="shared" si="7"/>
        <v>655090.5922636335</v>
      </c>
    </row>
    <row r="29" spans="1:19" x14ac:dyDescent="0.2">
      <c r="A29" s="2">
        <v>51</v>
      </c>
      <c r="B29" s="11">
        <f t="shared" si="10"/>
        <v>439392.21308220067</v>
      </c>
      <c r="C29" s="11">
        <f t="shared" si="1"/>
        <v>483331.43439042079</v>
      </c>
      <c r="D29" s="10">
        <f t="shared" si="12"/>
        <v>0</v>
      </c>
      <c r="E29" s="11">
        <f t="shared" si="11"/>
        <v>483331.43439042079</v>
      </c>
      <c r="H29" s="2">
        <v>51</v>
      </c>
      <c r="I29" s="11">
        <f t="shared" si="13"/>
        <v>215698.37918143315</v>
      </c>
      <c r="J29" s="11">
        <f t="shared" si="14"/>
        <v>237268.21709957649</v>
      </c>
      <c r="K29" s="10">
        <f t="shared" si="15"/>
        <v>6000</v>
      </c>
      <c r="L29" s="11">
        <f t="shared" si="16"/>
        <v>243268.21709957649</v>
      </c>
      <c r="O29" s="2">
        <v>51</v>
      </c>
      <c r="P29" s="11">
        <f t="shared" si="4"/>
        <v>655090.5922636335</v>
      </c>
      <c r="Q29" s="11">
        <f t="shared" si="5"/>
        <v>720599.65148999693</v>
      </c>
      <c r="R29" s="10">
        <f t="shared" si="6"/>
        <v>6000</v>
      </c>
      <c r="S29" s="11">
        <f t="shared" si="7"/>
        <v>726599.65148999693</v>
      </c>
    </row>
    <row r="30" spans="1:19" x14ac:dyDescent="0.2">
      <c r="A30" s="2">
        <v>52</v>
      </c>
      <c r="B30" s="11">
        <f t="shared" si="10"/>
        <v>483331.43439042079</v>
      </c>
      <c r="C30" s="11">
        <f t="shared" si="1"/>
        <v>531664.57782946294</v>
      </c>
      <c r="D30" s="10">
        <f t="shared" si="12"/>
        <v>0</v>
      </c>
      <c r="E30" s="11">
        <f t="shared" si="11"/>
        <v>531664.57782946294</v>
      </c>
      <c r="H30" s="2">
        <v>52</v>
      </c>
      <c r="I30" s="11">
        <f t="shared" si="13"/>
        <v>243268.21709957649</v>
      </c>
      <c r="J30" s="11">
        <f t="shared" si="14"/>
        <v>267595.03880953416</v>
      </c>
      <c r="K30" s="10">
        <f t="shared" si="15"/>
        <v>6000</v>
      </c>
      <c r="L30" s="11">
        <f t="shared" si="16"/>
        <v>273595.03880953416</v>
      </c>
      <c r="O30" s="2">
        <v>52</v>
      </c>
      <c r="P30" s="11">
        <f t="shared" si="4"/>
        <v>726599.65148999693</v>
      </c>
      <c r="Q30" s="11">
        <f t="shared" si="5"/>
        <v>799259.61663899664</v>
      </c>
      <c r="R30" s="10">
        <f t="shared" si="6"/>
        <v>6000</v>
      </c>
      <c r="S30" s="11">
        <f t="shared" si="7"/>
        <v>805259.61663899664</v>
      </c>
    </row>
    <row r="31" spans="1:19" x14ac:dyDescent="0.2">
      <c r="A31" s="2">
        <v>53</v>
      </c>
      <c r="B31" s="11">
        <f t="shared" si="10"/>
        <v>531664.57782946294</v>
      </c>
      <c r="C31" s="11">
        <f t="shared" si="1"/>
        <v>584831.03561240924</v>
      </c>
      <c r="D31" s="10">
        <f t="shared" si="12"/>
        <v>0</v>
      </c>
      <c r="E31" s="11">
        <f t="shared" si="11"/>
        <v>584831.03561240924</v>
      </c>
      <c r="H31" s="2">
        <v>53</v>
      </c>
      <c r="I31" s="11">
        <f t="shared" si="13"/>
        <v>273595.03880953416</v>
      </c>
      <c r="J31" s="11">
        <f t="shared" si="14"/>
        <v>300954.54269048758</v>
      </c>
      <c r="K31" s="10">
        <f t="shared" si="15"/>
        <v>6000</v>
      </c>
      <c r="L31" s="11">
        <f t="shared" si="16"/>
        <v>306954.54269048758</v>
      </c>
      <c r="O31" s="2">
        <v>53</v>
      </c>
      <c r="P31" s="11">
        <f t="shared" si="4"/>
        <v>805259.61663899664</v>
      </c>
      <c r="Q31" s="11">
        <f t="shared" si="5"/>
        <v>885785.57830289635</v>
      </c>
      <c r="R31" s="10">
        <f t="shared" si="6"/>
        <v>6000</v>
      </c>
      <c r="S31" s="11">
        <f t="shared" si="7"/>
        <v>891785.57830289635</v>
      </c>
    </row>
    <row r="32" spans="1:19" x14ac:dyDescent="0.2">
      <c r="A32" s="2">
        <v>54</v>
      </c>
      <c r="B32" s="11">
        <f t="shared" si="10"/>
        <v>584831.03561240924</v>
      </c>
      <c r="C32" s="11">
        <f t="shared" si="1"/>
        <v>643314.13917365018</v>
      </c>
      <c r="D32" s="10">
        <f t="shared" si="12"/>
        <v>0</v>
      </c>
      <c r="E32" s="11">
        <f t="shared" si="11"/>
        <v>643314.13917365018</v>
      </c>
      <c r="H32" s="2">
        <v>54</v>
      </c>
      <c r="I32" s="11">
        <f t="shared" si="13"/>
        <v>306954.54269048758</v>
      </c>
      <c r="J32" s="11">
        <f t="shared" si="14"/>
        <v>337649.99695953634</v>
      </c>
      <c r="K32" s="10">
        <f t="shared" si="15"/>
        <v>6000</v>
      </c>
      <c r="L32" s="11">
        <f t="shared" si="16"/>
        <v>343649.99695953634</v>
      </c>
      <c r="O32" s="2">
        <v>54</v>
      </c>
      <c r="P32" s="11">
        <f t="shared" si="4"/>
        <v>891785.57830289635</v>
      </c>
      <c r="Q32" s="11">
        <f t="shared" si="5"/>
        <v>980964.13613318605</v>
      </c>
      <c r="R32" s="10">
        <f t="shared" si="6"/>
        <v>6000</v>
      </c>
      <c r="S32" s="11">
        <f t="shared" si="7"/>
        <v>986964.13613318605</v>
      </c>
    </row>
    <row r="33" spans="1:19" x14ac:dyDescent="0.2">
      <c r="A33" s="2">
        <v>55</v>
      </c>
      <c r="B33" s="11">
        <f t="shared" si="10"/>
        <v>643314.13917365018</v>
      </c>
      <c r="C33" s="11">
        <f t="shared" si="1"/>
        <v>707645.5530910152</v>
      </c>
      <c r="D33" s="10">
        <f t="shared" si="12"/>
        <v>0</v>
      </c>
      <c r="E33" s="11">
        <f t="shared" si="11"/>
        <v>707645.5530910152</v>
      </c>
      <c r="H33" s="2">
        <v>55</v>
      </c>
      <c r="I33" s="11">
        <f t="shared" si="13"/>
        <v>343649.99695953634</v>
      </c>
      <c r="J33" s="11">
        <f t="shared" si="14"/>
        <v>378014.99665549002</v>
      </c>
      <c r="K33" s="10">
        <f t="shared" si="15"/>
        <v>6000</v>
      </c>
      <c r="L33" s="11">
        <f t="shared" si="16"/>
        <v>384014.99665549002</v>
      </c>
      <c r="O33" s="2">
        <v>55</v>
      </c>
      <c r="P33" s="11">
        <f t="shared" si="4"/>
        <v>986964.13613318605</v>
      </c>
      <c r="Q33" s="11">
        <f t="shared" si="5"/>
        <v>1085660.5497465048</v>
      </c>
      <c r="R33" s="10">
        <f t="shared" si="6"/>
        <v>6000</v>
      </c>
      <c r="S33" s="11">
        <f t="shared" si="7"/>
        <v>1091660.5497465048</v>
      </c>
    </row>
    <row r="34" spans="1:19" x14ac:dyDescent="0.2">
      <c r="A34" s="2">
        <v>56</v>
      </c>
      <c r="B34" s="11">
        <f t="shared" si="10"/>
        <v>707645.5530910152</v>
      </c>
      <c r="C34" s="11">
        <f t="shared" si="1"/>
        <v>778410.10840011679</v>
      </c>
      <c r="D34" s="10">
        <f t="shared" si="12"/>
        <v>0</v>
      </c>
      <c r="E34" s="11">
        <f t="shared" si="11"/>
        <v>778410.10840011679</v>
      </c>
      <c r="H34" s="2">
        <v>56</v>
      </c>
      <c r="I34" s="11">
        <f t="shared" si="13"/>
        <v>384014.99665549002</v>
      </c>
      <c r="J34" s="11">
        <f t="shared" si="14"/>
        <v>422416.49632103904</v>
      </c>
      <c r="K34" s="10">
        <f t="shared" si="15"/>
        <v>6000</v>
      </c>
      <c r="L34" s="11">
        <f t="shared" si="16"/>
        <v>428416.49632103904</v>
      </c>
      <c r="O34" s="2">
        <v>56</v>
      </c>
      <c r="P34" s="11">
        <f t="shared" si="4"/>
        <v>1091660.5497465048</v>
      </c>
      <c r="Q34" s="11">
        <f t="shared" si="5"/>
        <v>1200826.6047211553</v>
      </c>
      <c r="R34" s="10">
        <f t="shared" si="6"/>
        <v>6000</v>
      </c>
      <c r="S34" s="11">
        <f t="shared" si="7"/>
        <v>1206826.6047211553</v>
      </c>
    </row>
    <row r="35" spans="1:19" x14ac:dyDescent="0.2">
      <c r="A35" s="2">
        <v>57</v>
      </c>
      <c r="B35" s="11">
        <f t="shared" si="10"/>
        <v>778410.10840011679</v>
      </c>
      <c r="C35" s="11">
        <f t="shared" si="1"/>
        <v>856251.11924012855</v>
      </c>
      <c r="D35" s="10">
        <f t="shared" si="12"/>
        <v>0</v>
      </c>
      <c r="E35" s="11">
        <f t="shared" si="11"/>
        <v>856251.11924012855</v>
      </c>
      <c r="H35" s="2">
        <v>57</v>
      </c>
      <c r="I35" s="11">
        <f t="shared" si="13"/>
        <v>428416.49632103904</v>
      </c>
      <c r="J35" s="11">
        <f t="shared" si="14"/>
        <v>471258.14595314296</v>
      </c>
      <c r="K35" s="10">
        <f t="shared" si="15"/>
        <v>6000</v>
      </c>
      <c r="L35" s="11">
        <f t="shared" si="16"/>
        <v>477258.14595314296</v>
      </c>
      <c r="O35" s="2">
        <v>57</v>
      </c>
      <c r="P35" s="11">
        <f t="shared" si="4"/>
        <v>1206826.6047211553</v>
      </c>
      <c r="Q35" s="11">
        <f t="shared" si="5"/>
        <v>1327509.265193271</v>
      </c>
      <c r="R35" s="10">
        <f t="shared" si="6"/>
        <v>6000</v>
      </c>
      <c r="S35" s="11">
        <f t="shared" si="7"/>
        <v>1333509.265193271</v>
      </c>
    </row>
    <row r="36" spans="1:19" x14ac:dyDescent="0.2">
      <c r="A36" s="2">
        <v>58</v>
      </c>
      <c r="B36" s="11">
        <f t="shared" si="10"/>
        <v>856251.11924012855</v>
      </c>
      <c r="C36" s="11">
        <f t="shared" si="1"/>
        <v>941876.23116414144</v>
      </c>
      <c r="D36" s="10">
        <f t="shared" si="12"/>
        <v>0</v>
      </c>
      <c r="E36" s="11">
        <f t="shared" si="11"/>
        <v>941876.23116414144</v>
      </c>
      <c r="H36" s="2">
        <v>58</v>
      </c>
      <c r="I36" s="11">
        <f t="shared" si="13"/>
        <v>477258.14595314296</v>
      </c>
      <c r="J36" s="11">
        <f t="shared" si="14"/>
        <v>524983.96054845734</v>
      </c>
      <c r="K36" s="10">
        <f t="shared" si="15"/>
        <v>6000</v>
      </c>
      <c r="L36" s="11">
        <f t="shared" si="16"/>
        <v>530983.96054845734</v>
      </c>
      <c r="O36" s="2">
        <v>58</v>
      </c>
      <c r="P36" s="11">
        <f t="shared" si="4"/>
        <v>1333509.265193271</v>
      </c>
      <c r="Q36" s="11">
        <f t="shared" si="5"/>
        <v>1466860.1917125983</v>
      </c>
      <c r="R36" s="10">
        <f t="shared" si="6"/>
        <v>6000</v>
      </c>
      <c r="S36" s="11">
        <f t="shared" si="7"/>
        <v>1472860.1917125983</v>
      </c>
    </row>
    <row r="37" spans="1:19" x14ac:dyDescent="0.2">
      <c r="A37" s="2">
        <v>59</v>
      </c>
      <c r="B37" s="11">
        <f t="shared" si="10"/>
        <v>941876.23116414144</v>
      </c>
      <c r="C37" s="11">
        <f t="shared" si="1"/>
        <v>1036063.8542805556</v>
      </c>
      <c r="D37" s="10">
        <f t="shared" si="12"/>
        <v>0</v>
      </c>
      <c r="E37" s="11">
        <f t="shared" si="11"/>
        <v>1036063.8542805556</v>
      </c>
      <c r="H37" s="2">
        <v>59</v>
      </c>
      <c r="I37" s="11">
        <f t="shared" si="13"/>
        <v>530983.96054845734</v>
      </c>
      <c r="J37" s="11">
        <f t="shared" si="14"/>
        <v>584082.35660330311</v>
      </c>
      <c r="K37" s="10">
        <f t="shared" si="15"/>
        <v>6000</v>
      </c>
      <c r="L37" s="11">
        <f t="shared" si="16"/>
        <v>590082.35660330311</v>
      </c>
      <c r="O37" s="2">
        <v>59</v>
      </c>
      <c r="P37" s="11">
        <f t="shared" si="4"/>
        <v>1472860.1917125983</v>
      </c>
      <c r="Q37" s="11">
        <f t="shared" si="5"/>
        <v>1620146.2108838584</v>
      </c>
      <c r="R37" s="10">
        <f t="shared" si="6"/>
        <v>6000</v>
      </c>
      <c r="S37" s="11">
        <f t="shared" si="7"/>
        <v>1626146.2108838584</v>
      </c>
    </row>
    <row r="38" spans="1:19" x14ac:dyDescent="0.2">
      <c r="A38" s="2">
        <v>60</v>
      </c>
      <c r="B38" s="11">
        <f t="shared" si="10"/>
        <v>1036063.8542805556</v>
      </c>
      <c r="C38" s="11">
        <f t="shared" si="1"/>
        <v>1139670.2397086113</v>
      </c>
      <c r="D38" s="10">
        <f t="shared" si="12"/>
        <v>0</v>
      </c>
      <c r="E38" s="11">
        <f t="shared" si="11"/>
        <v>1139670.2397086113</v>
      </c>
      <c r="H38" s="2">
        <v>60</v>
      </c>
      <c r="I38" s="11">
        <f t="shared" si="13"/>
        <v>590082.35660330311</v>
      </c>
      <c r="J38" s="11">
        <f t="shared" si="14"/>
        <v>649090.5922636335</v>
      </c>
      <c r="K38" s="10">
        <f t="shared" si="15"/>
        <v>6000</v>
      </c>
      <c r="L38" s="11">
        <f t="shared" si="16"/>
        <v>655090.5922636335</v>
      </c>
      <c r="O38" s="2">
        <v>60</v>
      </c>
      <c r="P38" s="11">
        <f t="shared" si="4"/>
        <v>1626146.2108838584</v>
      </c>
      <c r="Q38" s="11">
        <f t="shared" si="5"/>
        <v>1788760.8319722444</v>
      </c>
      <c r="R38" s="10">
        <f t="shared" si="6"/>
        <v>6000</v>
      </c>
      <c r="S38" s="11">
        <f t="shared" si="7"/>
        <v>1794760.8319722444</v>
      </c>
    </row>
    <row r="39" spans="1:19" x14ac:dyDescent="0.2">
      <c r="A39" s="2">
        <v>61</v>
      </c>
      <c r="B39" s="11">
        <f t="shared" si="10"/>
        <v>1139670.2397086113</v>
      </c>
      <c r="C39" s="11">
        <f t="shared" si="1"/>
        <v>1253637.2636794725</v>
      </c>
      <c r="D39" s="10">
        <f t="shared" si="12"/>
        <v>0</v>
      </c>
      <c r="E39" s="11">
        <f t="shared" si="11"/>
        <v>1253637.2636794725</v>
      </c>
      <c r="H39" s="2">
        <v>61</v>
      </c>
      <c r="I39" s="11">
        <f t="shared" si="13"/>
        <v>655090.5922636335</v>
      </c>
      <c r="J39" s="11">
        <f t="shared" si="14"/>
        <v>720599.65148999693</v>
      </c>
      <c r="K39" s="10">
        <f t="shared" si="15"/>
        <v>6000</v>
      </c>
      <c r="L39" s="11">
        <f t="shared" si="16"/>
        <v>726599.65148999693</v>
      </c>
      <c r="O39" s="2">
        <v>61</v>
      </c>
      <c r="P39" s="11">
        <f t="shared" si="4"/>
        <v>1794760.8319722444</v>
      </c>
      <c r="Q39" s="11">
        <f t="shared" si="5"/>
        <v>1974236.9151694691</v>
      </c>
      <c r="R39" s="10">
        <f t="shared" si="6"/>
        <v>6000</v>
      </c>
      <c r="S39" s="11">
        <f t="shared" si="7"/>
        <v>1980236.9151694691</v>
      </c>
    </row>
    <row r="40" spans="1:19" x14ac:dyDescent="0.2">
      <c r="A40" s="2">
        <v>62</v>
      </c>
      <c r="B40" s="11">
        <f t="shared" si="10"/>
        <v>1253637.2636794725</v>
      </c>
      <c r="C40" s="11">
        <f t="shared" si="1"/>
        <v>1379000.9900474199</v>
      </c>
      <c r="D40" s="10">
        <f t="shared" si="12"/>
        <v>0</v>
      </c>
      <c r="E40" s="11">
        <f t="shared" si="11"/>
        <v>1379000.9900474199</v>
      </c>
      <c r="H40" s="2">
        <v>62</v>
      </c>
      <c r="I40" s="11">
        <f t="shared" si="13"/>
        <v>726599.65148999693</v>
      </c>
      <c r="J40" s="11">
        <f t="shared" si="14"/>
        <v>799259.61663899664</v>
      </c>
      <c r="K40" s="10">
        <f t="shared" si="15"/>
        <v>6000</v>
      </c>
      <c r="L40" s="11">
        <f t="shared" si="16"/>
        <v>805259.61663899664</v>
      </c>
      <c r="O40" s="2">
        <v>62</v>
      </c>
      <c r="P40" s="11">
        <f t="shared" si="4"/>
        <v>1980236.9151694691</v>
      </c>
      <c r="Q40" s="11">
        <f t="shared" si="5"/>
        <v>2178260.6066864161</v>
      </c>
      <c r="R40" s="10">
        <f t="shared" si="6"/>
        <v>6000</v>
      </c>
      <c r="S40" s="11">
        <f t="shared" si="7"/>
        <v>2184260.6066864161</v>
      </c>
    </row>
    <row r="41" spans="1:19" x14ac:dyDescent="0.2">
      <c r="A41" s="2">
        <v>63</v>
      </c>
      <c r="B41" s="11">
        <f t="shared" si="10"/>
        <v>1379000.9900474199</v>
      </c>
      <c r="C41" s="11">
        <f t="shared" si="1"/>
        <v>1516901.0890521621</v>
      </c>
      <c r="D41" s="10">
        <f t="shared" si="12"/>
        <v>0</v>
      </c>
      <c r="E41" s="11">
        <f t="shared" si="11"/>
        <v>1516901.0890521621</v>
      </c>
      <c r="H41" s="2">
        <v>63</v>
      </c>
      <c r="I41" s="11">
        <f t="shared" si="13"/>
        <v>805259.61663899664</v>
      </c>
      <c r="J41" s="11">
        <f t="shared" si="14"/>
        <v>885785.57830289635</v>
      </c>
      <c r="K41" s="10">
        <f t="shared" si="15"/>
        <v>6000</v>
      </c>
      <c r="L41" s="11">
        <f t="shared" si="16"/>
        <v>891785.57830289635</v>
      </c>
      <c r="O41" s="2">
        <v>63</v>
      </c>
      <c r="P41" s="11">
        <f t="shared" si="4"/>
        <v>2184260.6066864161</v>
      </c>
      <c r="Q41" s="11">
        <f t="shared" si="5"/>
        <v>2402686.6673550578</v>
      </c>
      <c r="R41" s="10">
        <f t="shared" si="6"/>
        <v>6000</v>
      </c>
      <c r="S41" s="11">
        <f t="shared" si="7"/>
        <v>2408686.6673550578</v>
      </c>
    </row>
    <row r="42" spans="1:19" x14ac:dyDescent="0.2">
      <c r="A42" s="2">
        <v>64</v>
      </c>
      <c r="B42" s="11">
        <f t="shared" si="10"/>
        <v>1516901.0890521621</v>
      </c>
      <c r="C42" s="11">
        <f t="shared" si="1"/>
        <v>1668591.1979573786</v>
      </c>
      <c r="D42" s="10">
        <f t="shared" si="12"/>
        <v>0</v>
      </c>
      <c r="E42" s="11">
        <f t="shared" si="11"/>
        <v>1668591.1979573786</v>
      </c>
      <c r="H42" s="2">
        <v>64</v>
      </c>
      <c r="I42" s="11">
        <f t="shared" si="13"/>
        <v>891785.57830289635</v>
      </c>
      <c r="J42" s="11">
        <f t="shared" si="14"/>
        <v>980964.13613318605</v>
      </c>
      <c r="K42" s="10">
        <f t="shared" si="15"/>
        <v>6000</v>
      </c>
      <c r="L42" s="11">
        <f t="shared" si="16"/>
        <v>986964.13613318605</v>
      </c>
      <c r="O42" s="2">
        <v>64</v>
      </c>
      <c r="P42" s="11">
        <f t="shared" si="4"/>
        <v>2408686.6673550578</v>
      </c>
      <c r="Q42" s="11">
        <f t="shared" si="5"/>
        <v>2649555.3340905639</v>
      </c>
      <c r="R42" s="10">
        <f t="shared" si="6"/>
        <v>6000</v>
      </c>
      <c r="S42" s="11">
        <f t="shared" si="7"/>
        <v>2655555.3340905639</v>
      </c>
    </row>
    <row r="43" spans="1:19" x14ac:dyDescent="0.2">
      <c r="B43" s="11"/>
      <c r="C43" s="11"/>
      <c r="D43" s="11">
        <f>SUM(D3:D42)</f>
        <v>60000.000000000058</v>
      </c>
      <c r="E43" s="11"/>
      <c r="I43" s="11"/>
      <c r="J43" s="11"/>
      <c r="K43" s="11">
        <f>SUM(K3:K42)</f>
        <v>180000</v>
      </c>
      <c r="L43" s="11"/>
      <c r="P43" s="11"/>
      <c r="Q43" s="11"/>
      <c r="R43" s="11">
        <f>SUM(R3:R42)</f>
        <v>240000</v>
      </c>
      <c r="S43" s="11"/>
    </row>
  </sheetData>
  <mergeCells count="3">
    <mergeCell ref="A1:F1"/>
    <mergeCell ref="H1:M1"/>
    <mergeCell ref="O1:T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7B0-B97B-774C-821E-D3F37CF78895}">
  <dimension ref="A1:X43"/>
  <sheetViews>
    <sheetView workbookViewId="0">
      <selection activeCell="W3" sqref="W3"/>
    </sheetView>
  </sheetViews>
  <sheetFormatPr baseColWidth="10" defaultRowHeight="16" x14ac:dyDescent="0.2"/>
  <cols>
    <col min="1" max="1" width="16.6640625" style="2" customWidth="1"/>
    <col min="2" max="2" width="11.6640625" style="2" customWidth="1"/>
    <col min="3" max="4" width="16.6640625" style="2" customWidth="1"/>
    <col min="5" max="6" width="13.33203125" style="2" customWidth="1"/>
    <col min="7" max="7" width="16.6640625" style="2" customWidth="1"/>
    <col min="8" max="8" width="4.1640625" style="7" customWidth="1"/>
    <col min="9" max="9" width="16.6640625" style="2" customWidth="1"/>
    <col min="10" max="10" width="11.6640625" style="2" customWidth="1"/>
    <col min="11" max="11" width="13.33203125" style="2" customWidth="1"/>
    <col min="12" max="12" width="16.6640625" style="2" customWidth="1"/>
    <col min="13" max="14" width="13.6640625" style="2" customWidth="1"/>
    <col min="15" max="15" width="16.6640625" style="2" customWidth="1"/>
    <col min="16" max="16" width="4.1640625" style="7" customWidth="1"/>
    <col min="17" max="17" width="16.6640625" style="2" customWidth="1"/>
    <col min="18" max="18" width="11.6640625" style="2" customWidth="1"/>
    <col min="19" max="19" width="13.33203125" style="2" customWidth="1"/>
    <col min="20" max="20" width="16.6640625" style="2" customWidth="1"/>
    <col min="21" max="22" width="13.6640625" style="2" customWidth="1"/>
    <col min="23" max="23" width="16.6640625" style="2" customWidth="1"/>
    <col min="24" max="24" width="4.1640625" style="7" customWidth="1"/>
    <col min="25" max="16384" width="10.83203125" style="2"/>
  </cols>
  <sheetData>
    <row r="1" spans="1:23" ht="50" customHeight="1" x14ac:dyDescent="0.2">
      <c r="A1" s="18" t="s">
        <v>10</v>
      </c>
      <c r="B1" s="18"/>
      <c r="C1" s="18"/>
      <c r="D1" s="18"/>
      <c r="E1" s="18"/>
      <c r="F1" s="18"/>
      <c r="G1" s="18"/>
      <c r="I1" s="19" t="s">
        <v>11</v>
      </c>
      <c r="J1" s="19"/>
      <c r="K1" s="19"/>
      <c r="L1" s="19"/>
      <c r="M1" s="19"/>
      <c r="N1" s="19"/>
      <c r="O1" s="19"/>
      <c r="Q1" s="19" t="s">
        <v>11</v>
      </c>
      <c r="R1" s="19"/>
      <c r="S1" s="19"/>
      <c r="T1" s="19"/>
      <c r="U1" s="19"/>
      <c r="V1" s="19"/>
      <c r="W1" s="19"/>
    </row>
    <row r="2" spans="1:23" ht="40" customHeight="1" x14ac:dyDescent="0.2">
      <c r="A2" s="20" t="s">
        <v>18</v>
      </c>
      <c r="B2" s="5" t="s">
        <v>13</v>
      </c>
      <c r="C2" s="5" t="s">
        <v>12</v>
      </c>
      <c r="D2" s="5" t="s">
        <v>16</v>
      </c>
      <c r="E2" s="5" t="s">
        <v>14</v>
      </c>
      <c r="F2" s="6" t="s">
        <v>15</v>
      </c>
      <c r="G2" s="5" t="s">
        <v>17</v>
      </c>
      <c r="I2" s="20" t="s">
        <v>22</v>
      </c>
      <c r="J2" s="5" t="s">
        <v>13</v>
      </c>
      <c r="K2" s="5" t="s">
        <v>12</v>
      </c>
      <c r="L2" s="5" t="s">
        <v>16</v>
      </c>
      <c r="M2" s="5" t="s">
        <v>14</v>
      </c>
      <c r="N2" s="6" t="s">
        <v>15</v>
      </c>
      <c r="O2" s="5" t="s">
        <v>17</v>
      </c>
      <c r="P2" s="9"/>
      <c r="Q2" s="20" t="s">
        <v>23</v>
      </c>
      <c r="R2" s="5" t="s">
        <v>13</v>
      </c>
      <c r="S2" s="5" t="s">
        <v>12</v>
      </c>
      <c r="T2" s="5" t="s">
        <v>16</v>
      </c>
      <c r="U2" s="5" t="s">
        <v>14</v>
      </c>
      <c r="V2" s="6" t="s">
        <v>15</v>
      </c>
      <c r="W2" s="5" t="s">
        <v>17</v>
      </c>
    </row>
    <row r="3" spans="1:23" x14ac:dyDescent="0.2">
      <c r="A3" s="20"/>
      <c r="B3" s="6">
        <v>120</v>
      </c>
      <c r="C3" s="10">
        <v>500</v>
      </c>
      <c r="D3" s="10">
        <f>B3*C3</f>
        <v>60000</v>
      </c>
      <c r="E3" s="12">
        <v>0.1</v>
      </c>
      <c r="F3" s="13">
        <f>RATE(12,0,-1,1.1)</f>
        <v>7.9741404289148388E-3</v>
      </c>
      <c r="G3" s="14">
        <f>FV(F3,B3,-C3,0)</f>
        <v>99931.928357093275</v>
      </c>
      <c r="H3" s="8"/>
      <c r="I3" s="20"/>
      <c r="J3" s="6">
        <v>360</v>
      </c>
      <c r="K3" s="10">
        <v>500</v>
      </c>
      <c r="L3" s="10">
        <f>J3*K3</f>
        <v>180000</v>
      </c>
      <c r="M3" s="12">
        <v>0.1</v>
      </c>
      <c r="N3" s="13">
        <f>RATE(12,0,-1,1.1)</f>
        <v>7.9741404289148388E-3</v>
      </c>
      <c r="O3" s="14">
        <f>FV(N3,J3,-K3,0)</f>
        <v>1031421.6570170376</v>
      </c>
      <c r="P3" s="8"/>
      <c r="Q3" s="20"/>
      <c r="R3" s="6">
        <v>480</v>
      </c>
      <c r="S3" s="10">
        <v>500</v>
      </c>
      <c r="T3" s="10">
        <f>R3*S3</f>
        <v>240000</v>
      </c>
      <c r="U3" s="12">
        <v>0.1</v>
      </c>
      <c r="V3" s="13">
        <f>RATE(12,0,-1,1.1)</f>
        <v>7.9741404289148388E-3</v>
      </c>
      <c r="W3" s="14">
        <f>FV(V3,R3,-S3,0)</f>
        <v>2775174.0744324285</v>
      </c>
    </row>
    <row r="4" spans="1:23" x14ac:dyDescent="0.2">
      <c r="A4" s="2" t="s">
        <v>20</v>
      </c>
      <c r="B4" s="6"/>
      <c r="C4" s="11"/>
      <c r="D4" s="11"/>
      <c r="E4" s="10"/>
      <c r="F4" s="10"/>
      <c r="K4" s="11"/>
      <c r="L4" s="11"/>
      <c r="M4" s="10"/>
      <c r="N4" s="10"/>
      <c r="S4" s="11"/>
      <c r="T4" s="11"/>
      <c r="U4" s="10"/>
      <c r="V4" s="10"/>
    </row>
    <row r="5" spans="1:23" ht="34" x14ac:dyDescent="0.2">
      <c r="A5" s="20" t="s">
        <v>19</v>
      </c>
      <c r="B5" s="5" t="s">
        <v>13</v>
      </c>
      <c r="C5" s="5" t="s">
        <v>21</v>
      </c>
      <c r="D5" s="5" t="s">
        <v>16</v>
      </c>
      <c r="E5" s="5" t="s">
        <v>14</v>
      </c>
      <c r="F5" s="6" t="s">
        <v>15</v>
      </c>
      <c r="G5" s="5" t="s">
        <v>17</v>
      </c>
      <c r="J5" s="5"/>
      <c r="K5" s="5"/>
      <c r="L5" s="5"/>
      <c r="M5" s="5"/>
      <c r="N5" s="6"/>
      <c r="O5" s="5"/>
      <c r="R5" s="5"/>
      <c r="S5" s="5"/>
      <c r="T5" s="5"/>
      <c r="U5" s="5"/>
      <c r="V5" s="6"/>
      <c r="W5" s="5"/>
    </row>
    <row r="6" spans="1:23" x14ac:dyDescent="0.2">
      <c r="A6" s="20"/>
      <c r="B6" s="6">
        <v>360</v>
      </c>
      <c r="C6" s="11">
        <f>G3</f>
        <v>99931.928357093275</v>
      </c>
      <c r="D6" s="11">
        <f>C6</f>
        <v>99931.928357093275</v>
      </c>
      <c r="E6" s="12">
        <f>E3</f>
        <v>0.1</v>
      </c>
      <c r="F6" s="13">
        <f>F3</f>
        <v>7.9741404289148388E-3</v>
      </c>
      <c r="G6" s="15">
        <f>FV(F6,B6,0,-D6)</f>
        <v>1743752.417415391</v>
      </c>
      <c r="K6" s="11"/>
      <c r="L6" s="11"/>
      <c r="M6" s="12"/>
      <c r="N6" s="13"/>
      <c r="O6" s="4"/>
      <c r="S6" s="11"/>
      <c r="T6" s="11"/>
      <c r="U6" s="12"/>
      <c r="V6" s="13"/>
      <c r="W6" s="4"/>
    </row>
    <row r="7" spans="1:23" x14ac:dyDescent="0.2">
      <c r="C7" s="11"/>
      <c r="D7" s="11"/>
      <c r="E7" s="10"/>
      <c r="F7" s="10"/>
      <c r="K7" s="11"/>
      <c r="L7" s="11"/>
      <c r="M7" s="10"/>
      <c r="N7" s="10"/>
      <c r="S7" s="11"/>
      <c r="T7" s="11"/>
      <c r="U7" s="10"/>
      <c r="V7" s="10"/>
    </row>
    <row r="8" spans="1:23" x14ac:dyDescent="0.2">
      <c r="C8" s="11"/>
      <c r="D8" s="11"/>
      <c r="E8" s="10"/>
      <c r="F8" s="10"/>
      <c r="K8" s="11"/>
      <c r="L8" s="11"/>
      <c r="M8" s="10"/>
      <c r="N8" s="10"/>
      <c r="S8" s="11"/>
      <c r="T8" s="11"/>
      <c r="U8" s="10"/>
      <c r="V8" s="10"/>
    </row>
    <row r="9" spans="1:23" x14ac:dyDescent="0.2">
      <c r="C9" s="11"/>
      <c r="D9" s="11"/>
      <c r="E9" s="10"/>
      <c r="F9" s="10"/>
      <c r="K9" s="11"/>
      <c r="L9" s="11"/>
      <c r="M9" s="10"/>
      <c r="N9" s="10"/>
      <c r="S9" s="11"/>
      <c r="T9" s="11"/>
      <c r="U9" s="10"/>
      <c r="V9" s="10"/>
    </row>
    <row r="10" spans="1:23" x14ac:dyDescent="0.2">
      <c r="C10" s="11"/>
      <c r="D10" s="11"/>
      <c r="E10" s="10"/>
      <c r="F10" s="10"/>
      <c r="K10" s="11"/>
      <c r="L10" s="11"/>
      <c r="M10" s="10"/>
      <c r="N10" s="10"/>
      <c r="S10" s="11"/>
      <c r="T10" s="11"/>
      <c r="U10" s="10"/>
      <c r="V10" s="10"/>
    </row>
    <row r="11" spans="1:23" x14ac:dyDescent="0.2">
      <c r="C11" s="11"/>
      <c r="D11" s="11"/>
      <c r="E11" s="10"/>
      <c r="F11" s="10"/>
      <c r="K11" s="11"/>
      <c r="L11" s="11"/>
      <c r="M11" s="10"/>
      <c r="N11" s="10"/>
      <c r="S11" s="11"/>
      <c r="T11" s="11"/>
      <c r="U11" s="10"/>
      <c r="V11" s="10"/>
    </row>
    <row r="12" spans="1:23" x14ac:dyDescent="0.2">
      <c r="C12" s="11"/>
      <c r="D12" s="11"/>
      <c r="E12" s="10"/>
      <c r="F12" s="10"/>
      <c r="K12" s="11"/>
      <c r="L12" s="11"/>
      <c r="M12" s="10"/>
      <c r="N12" s="10"/>
      <c r="S12" s="11"/>
      <c r="T12" s="11"/>
      <c r="U12" s="10"/>
      <c r="V12" s="10"/>
    </row>
    <row r="13" spans="1:23" x14ac:dyDescent="0.2">
      <c r="C13" s="11"/>
      <c r="D13" s="11"/>
      <c r="E13" s="10"/>
      <c r="F13" s="11"/>
      <c r="K13" s="11"/>
      <c r="L13" s="11"/>
      <c r="M13" s="10"/>
      <c r="N13" s="11"/>
      <c r="S13" s="11"/>
      <c r="T13" s="11"/>
      <c r="U13" s="10"/>
      <c r="V13" s="11"/>
    </row>
    <row r="14" spans="1:23" x14ac:dyDescent="0.2">
      <c r="C14" s="11"/>
      <c r="D14" s="11"/>
      <c r="E14" s="10"/>
      <c r="F14" s="11"/>
      <c r="K14" s="11"/>
      <c r="L14" s="11"/>
      <c r="M14" s="10"/>
      <c r="N14" s="11"/>
      <c r="S14" s="11"/>
      <c r="T14" s="11"/>
      <c r="U14" s="10"/>
      <c r="V14" s="11"/>
    </row>
    <row r="15" spans="1:23" x14ac:dyDescent="0.2">
      <c r="C15" s="11"/>
      <c r="D15" s="11"/>
      <c r="E15" s="10"/>
      <c r="F15" s="11"/>
      <c r="K15" s="11"/>
      <c r="L15" s="11"/>
      <c r="M15" s="10"/>
      <c r="N15" s="11"/>
      <c r="S15" s="11"/>
      <c r="T15" s="11"/>
      <c r="U15" s="10"/>
      <c r="V15" s="11"/>
    </row>
    <row r="16" spans="1:23" x14ac:dyDescent="0.2">
      <c r="C16" s="11"/>
      <c r="D16" s="11"/>
      <c r="E16" s="10"/>
      <c r="F16" s="11"/>
      <c r="K16" s="11"/>
      <c r="L16" s="11"/>
      <c r="M16" s="10"/>
      <c r="N16" s="11"/>
      <c r="S16" s="11"/>
      <c r="T16" s="11"/>
      <c r="U16" s="10"/>
      <c r="V16" s="11"/>
    </row>
    <row r="17" spans="3:22" x14ac:dyDescent="0.2">
      <c r="C17" s="11"/>
      <c r="D17" s="11"/>
      <c r="E17" s="10"/>
      <c r="F17" s="11"/>
      <c r="K17" s="11"/>
      <c r="L17" s="11"/>
      <c r="M17" s="10"/>
      <c r="N17" s="11"/>
      <c r="S17" s="11"/>
      <c r="T17" s="11"/>
      <c r="U17" s="10"/>
      <c r="V17" s="11"/>
    </row>
    <row r="18" spans="3:22" x14ac:dyDescent="0.2">
      <c r="C18" s="11"/>
      <c r="D18" s="11"/>
      <c r="E18" s="10"/>
      <c r="F18" s="11"/>
      <c r="K18" s="11"/>
      <c r="L18" s="11"/>
      <c r="M18" s="10"/>
      <c r="N18" s="11"/>
      <c r="S18" s="11"/>
      <c r="T18" s="11"/>
      <c r="U18" s="10"/>
      <c r="V18" s="11"/>
    </row>
    <row r="19" spans="3:22" x14ac:dyDescent="0.2">
      <c r="C19" s="11"/>
      <c r="D19" s="11"/>
      <c r="E19" s="10"/>
      <c r="F19" s="11"/>
      <c r="K19" s="11"/>
      <c r="L19" s="11"/>
      <c r="M19" s="10"/>
      <c r="N19" s="11"/>
      <c r="S19" s="11"/>
      <c r="T19" s="11"/>
      <c r="U19" s="10"/>
      <c r="V19" s="11"/>
    </row>
    <row r="20" spans="3:22" x14ac:dyDescent="0.2">
      <c r="C20" s="11"/>
      <c r="D20" s="11"/>
      <c r="E20" s="10"/>
      <c r="F20" s="11"/>
      <c r="K20" s="11"/>
      <c r="L20" s="11"/>
      <c r="M20" s="10"/>
      <c r="N20" s="11"/>
      <c r="S20" s="11"/>
      <c r="T20" s="11"/>
      <c r="U20" s="10"/>
      <c r="V20" s="11"/>
    </row>
    <row r="21" spans="3:22" x14ac:dyDescent="0.2">
      <c r="C21" s="11"/>
      <c r="D21" s="11"/>
      <c r="E21" s="10"/>
      <c r="F21" s="11"/>
      <c r="K21" s="11"/>
      <c r="L21" s="11"/>
      <c r="M21" s="10"/>
      <c r="N21" s="11"/>
      <c r="S21" s="11"/>
      <c r="T21" s="11"/>
      <c r="U21" s="10"/>
      <c r="V21" s="11"/>
    </row>
    <row r="22" spans="3:22" x14ac:dyDescent="0.2">
      <c r="C22" s="11"/>
      <c r="D22" s="11"/>
      <c r="E22" s="10"/>
      <c r="F22" s="11"/>
      <c r="K22" s="11"/>
      <c r="L22" s="11"/>
      <c r="M22" s="10"/>
      <c r="N22" s="11"/>
      <c r="S22" s="11"/>
      <c r="T22" s="11"/>
      <c r="U22" s="10"/>
      <c r="V22" s="11"/>
    </row>
    <row r="23" spans="3:22" x14ac:dyDescent="0.2">
      <c r="C23" s="11"/>
      <c r="D23" s="11"/>
      <c r="E23" s="10"/>
      <c r="F23" s="11"/>
      <c r="K23" s="11"/>
      <c r="L23" s="11"/>
      <c r="M23" s="10"/>
      <c r="N23" s="11"/>
      <c r="S23" s="11"/>
      <c r="T23" s="11"/>
      <c r="U23" s="10"/>
      <c r="V23" s="11"/>
    </row>
    <row r="24" spans="3:22" x14ac:dyDescent="0.2">
      <c r="C24" s="11"/>
      <c r="D24" s="11"/>
      <c r="E24" s="10"/>
      <c r="F24" s="11"/>
      <c r="K24" s="11"/>
      <c r="L24" s="11"/>
      <c r="M24" s="10"/>
      <c r="N24" s="11"/>
      <c r="S24" s="11"/>
      <c r="T24" s="11"/>
      <c r="U24" s="10"/>
      <c r="V24" s="11"/>
    </row>
    <row r="25" spans="3:22" x14ac:dyDescent="0.2">
      <c r="C25" s="11"/>
      <c r="D25" s="11"/>
      <c r="E25" s="10"/>
      <c r="F25" s="11"/>
      <c r="K25" s="11"/>
      <c r="L25" s="11"/>
      <c r="M25" s="10"/>
      <c r="N25" s="11"/>
      <c r="S25" s="11"/>
      <c r="T25" s="11"/>
      <c r="U25" s="10"/>
      <c r="V25" s="11"/>
    </row>
    <row r="26" spans="3:22" x14ac:dyDescent="0.2">
      <c r="C26" s="11"/>
      <c r="D26" s="11"/>
      <c r="E26" s="10"/>
      <c r="F26" s="11"/>
      <c r="K26" s="11"/>
      <c r="L26" s="11"/>
      <c r="M26" s="10"/>
      <c r="N26" s="11"/>
      <c r="S26" s="11"/>
      <c r="T26" s="11"/>
      <c r="U26" s="10"/>
      <c r="V26" s="11"/>
    </row>
    <row r="27" spans="3:22" x14ac:dyDescent="0.2">
      <c r="C27" s="11"/>
      <c r="D27" s="11"/>
      <c r="E27" s="10"/>
      <c r="F27" s="11"/>
      <c r="K27" s="11"/>
      <c r="L27" s="11"/>
      <c r="M27" s="10"/>
      <c r="N27" s="11"/>
      <c r="S27" s="11"/>
      <c r="T27" s="11"/>
      <c r="U27" s="10"/>
      <c r="V27" s="11"/>
    </row>
    <row r="28" spans="3:22" x14ac:dyDescent="0.2">
      <c r="C28" s="11"/>
      <c r="D28" s="11"/>
      <c r="E28" s="10"/>
      <c r="F28" s="11"/>
      <c r="K28" s="11"/>
      <c r="L28" s="11"/>
      <c r="M28" s="10"/>
      <c r="N28" s="11"/>
      <c r="S28" s="11"/>
      <c r="T28" s="11"/>
      <c r="U28" s="10"/>
      <c r="V28" s="11"/>
    </row>
    <row r="29" spans="3:22" x14ac:dyDescent="0.2">
      <c r="C29" s="11"/>
      <c r="D29" s="11"/>
      <c r="E29" s="10"/>
      <c r="F29" s="11"/>
      <c r="K29" s="11"/>
      <c r="L29" s="11"/>
      <c r="M29" s="10"/>
      <c r="N29" s="11"/>
      <c r="S29" s="11"/>
      <c r="T29" s="11"/>
      <c r="U29" s="10"/>
      <c r="V29" s="11"/>
    </row>
    <row r="30" spans="3:22" x14ac:dyDescent="0.2">
      <c r="C30" s="11"/>
      <c r="D30" s="11"/>
      <c r="E30" s="10"/>
      <c r="F30" s="11"/>
      <c r="K30" s="11"/>
      <c r="L30" s="11"/>
      <c r="M30" s="10"/>
      <c r="N30" s="11"/>
      <c r="S30" s="11"/>
      <c r="T30" s="11"/>
      <c r="U30" s="10"/>
      <c r="V30" s="11"/>
    </row>
    <row r="31" spans="3:22" x14ac:dyDescent="0.2">
      <c r="C31" s="11"/>
      <c r="D31" s="11"/>
      <c r="E31" s="10"/>
      <c r="F31" s="11"/>
      <c r="K31" s="11"/>
      <c r="L31" s="11"/>
      <c r="M31" s="10"/>
      <c r="N31" s="11"/>
      <c r="S31" s="11"/>
      <c r="T31" s="11"/>
      <c r="U31" s="10"/>
      <c r="V31" s="11"/>
    </row>
    <row r="32" spans="3:22" x14ac:dyDescent="0.2">
      <c r="C32" s="11"/>
      <c r="D32" s="11"/>
      <c r="E32" s="10"/>
      <c r="F32" s="11"/>
      <c r="K32" s="11"/>
      <c r="L32" s="11"/>
      <c r="M32" s="10"/>
      <c r="N32" s="11"/>
      <c r="S32" s="11"/>
      <c r="T32" s="11"/>
      <c r="U32" s="10"/>
      <c r="V32" s="11"/>
    </row>
    <row r="33" spans="3:22" x14ac:dyDescent="0.2">
      <c r="C33" s="11"/>
      <c r="D33" s="11"/>
      <c r="E33" s="10"/>
      <c r="F33" s="11"/>
      <c r="K33" s="11"/>
      <c r="L33" s="11"/>
      <c r="M33" s="10"/>
      <c r="N33" s="11"/>
      <c r="S33" s="11"/>
      <c r="T33" s="11"/>
      <c r="U33" s="10"/>
      <c r="V33" s="11"/>
    </row>
    <row r="34" spans="3:22" x14ac:dyDescent="0.2">
      <c r="C34" s="11"/>
      <c r="D34" s="11"/>
      <c r="E34" s="10"/>
      <c r="F34" s="11"/>
      <c r="K34" s="11"/>
      <c r="L34" s="11"/>
      <c r="M34" s="10"/>
      <c r="N34" s="11"/>
      <c r="S34" s="11"/>
      <c r="T34" s="11"/>
      <c r="U34" s="10"/>
      <c r="V34" s="11"/>
    </row>
    <row r="35" spans="3:22" x14ac:dyDescent="0.2">
      <c r="C35" s="11"/>
      <c r="D35" s="11"/>
      <c r="E35" s="10"/>
      <c r="F35" s="11"/>
      <c r="K35" s="11"/>
      <c r="L35" s="11"/>
      <c r="M35" s="10"/>
      <c r="N35" s="11"/>
      <c r="S35" s="11"/>
      <c r="T35" s="11"/>
      <c r="U35" s="10"/>
      <c r="V35" s="11"/>
    </row>
    <row r="36" spans="3:22" x14ac:dyDescent="0.2">
      <c r="C36" s="11"/>
      <c r="D36" s="11"/>
      <c r="E36" s="10"/>
      <c r="F36" s="11"/>
      <c r="K36" s="11"/>
      <c r="L36" s="11"/>
      <c r="M36" s="10"/>
      <c r="N36" s="11"/>
      <c r="S36" s="11"/>
      <c r="T36" s="11"/>
      <c r="U36" s="10"/>
      <c r="V36" s="11"/>
    </row>
    <row r="37" spans="3:22" x14ac:dyDescent="0.2">
      <c r="C37" s="11"/>
      <c r="D37" s="11"/>
      <c r="E37" s="10"/>
      <c r="F37" s="11"/>
      <c r="K37" s="11"/>
      <c r="L37" s="11"/>
      <c r="M37" s="10"/>
      <c r="N37" s="11"/>
      <c r="S37" s="11"/>
      <c r="T37" s="11"/>
      <c r="U37" s="10"/>
      <c r="V37" s="11"/>
    </row>
    <row r="38" spans="3:22" x14ac:dyDescent="0.2">
      <c r="C38" s="11"/>
      <c r="D38" s="11"/>
      <c r="E38" s="10"/>
      <c r="F38" s="11"/>
      <c r="K38" s="11"/>
      <c r="L38" s="11"/>
      <c r="M38" s="10"/>
      <c r="N38" s="11"/>
      <c r="S38" s="11"/>
      <c r="T38" s="11"/>
      <c r="U38" s="10"/>
      <c r="V38" s="11"/>
    </row>
    <row r="39" spans="3:22" x14ac:dyDescent="0.2">
      <c r="C39" s="11"/>
      <c r="D39" s="11"/>
      <c r="E39" s="10"/>
      <c r="F39" s="11"/>
      <c r="K39" s="11"/>
      <c r="L39" s="11"/>
      <c r="M39" s="10"/>
      <c r="N39" s="11"/>
      <c r="S39" s="11"/>
      <c r="T39" s="11"/>
      <c r="U39" s="10"/>
      <c r="V39" s="11"/>
    </row>
    <row r="40" spans="3:22" x14ac:dyDescent="0.2">
      <c r="C40" s="11"/>
      <c r="D40" s="11"/>
      <c r="E40" s="10"/>
      <c r="F40" s="11"/>
      <c r="K40" s="11"/>
      <c r="L40" s="11"/>
      <c r="M40" s="10"/>
      <c r="N40" s="11"/>
      <c r="S40" s="11"/>
      <c r="T40" s="11"/>
      <c r="U40" s="10"/>
      <c r="V40" s="11"/>
    </row>
    <row r="41" spans="3:22" x14ac:dyDescent="0.2">
      <c r="C41" s="11"/>
      <c r="D41" s="11"/>
      <c r="E41" s="10"/>
      <c r="F41" s="11"/>
      <c r="K41" s="11"/>
      <c r="L41" s="11"/>
      <c r="M41" s="10"/>
      <c r="N41" s="11"/>
      <c r="S41" s="11"/>
      <c r="T41" s="11"/>
      <c r="U41" s="10"/>
      <c r="V41" s="11"/>
    </row>
    <row r="42" spans="3:22" x14ac:dyDescent="0.2">
      <c r="C42" s="11"/>
      <c r="D42" s="11"/>
      <c r="E42" s="10"/>
      <c r="F42" s="11"/>
      <c r="K42" s="11"/>
      <c r="L42" s="11"/>
      <c r="M42" s="10"/>
      <c r="N42" s="11"/>
      <c r="S42" s="11"/>
      <c r="T42" s="11"/>
      <c r="U42" s="10"/>
      <c r="V42" s="11"/>
    </row>
    <row r="43" spans="3:22" x14ac:dyDescent="0.2">
      <c r="C43" s="11"/>
      <c r="D43" s="11"/>
      <c r="E43" s="11"/>
      <c r="F43" s="11"/>
      <c r="K43" s="11"/>
      <c r="L43" s="11"/>
      <c r="M43" s="11"/>
      <c r="N43" s="11"/>
      <c r="S43" s="11"/>
      <c r="T43" s="11"/>
      <c r="U43" s="11"/>
      <c r="V43" s="11"/>
    </row>
  </sheetData>
  <mergeCells count="7">
    <mergeCell ref="Q1:W1"/>
    <mergeCell ref="Q2:Q3"/>
    <mergeCell ref="A2:A3"/>
    <mergeCell ref="A5:A6"/>
    <mergeCell ref="I1:O1"/>
    <mergeCell ref="A1:G1"/>
    <mergeCell ref="I2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7A9A-7D5F-1B45-AE61-F8223A66064D}">
  <dimension ref="A1:BA61"/>
  <sheetViews>
    <sheetView tabSelected="1" topLeftCell="A46" zoomScaleNormal="100" workbookViewId="0">
      <selection activeCell="AX2" sqref="AX2:AZ48"/>
    </sheetView>
  </sheetViews>
  <sheetFormatPr baseColWidth="10" defaultRowHeight="16" x14ac:dyDescent="0.2"/>
  <cols>
    <col min="2" max="2" width="11.6640625" bestFit="1" customWidth="1"/>
    <col min="3" max="3" width="12.6640625" bestFit="1" customWidth="1"/>
    <col min="4" max="4" width="14.33203125" bestFit="1" customWidth="1"/>
    <col min="6" max="6" width="4.5" customWidth="1"/>
    <col min="8" max="8" width="11" bestFit="1" customWidth="1"/>
    <col min="9" max="9" width="13.1640625" bestFit="1" customWidth="1"/>
    <col min="10" max="10" width="15.6640625" bestFit="1" customWidth="1"/>
    <col min="12" max="12" width="4.1640625" customWidth="1"/>
    <col min="14" max="14" width="11" bestFit="1" customWidth="1"/>
    <col min="15" max="15" width="14.1640625" bestFit="1" customWidth="1"/>
    <col min="16" max="16" width="15.6640625" bestFit="1" customWidth="1"/>
    <col min="18" max="18" width="4.6640625" customWidth="1"/>
    <col min="20" max="20" width="11" bestFit="1" customWidth="1"/>
    <col min="21" max="21" width="14.1640625" bestFit="1" customWidth="1"/>
    <col min="22" max="22" width="15.6640625" bestFit="1" customWidth="1"/>
    <col min="24" max="24" width="6.6640625" customWidth="1"/>
    <col min="26" max="26" width="11" bestFit="1" customWidth="1"/>
    <col min="27" max="27" width="14.1640625" bestFit="1" customWidth="1"/>
    <col min="28" max="28" width="15.6640625" bestFit="1" customWidth="1"/>
    <col min="30" max="30" width="3.6640625" customWidth="1"/>
    <col min="32" max="32" width="12.1640625" bestFit="1" customWidth="1"/>
    <col min="33" max="33" width="14.1640625" bestFit="1" customWidth="1"/>
    <col min="34" max="34" width="15.6640625" bestFit="1" customWidth="1"/>
    <col min="36" max="36" width="5.1640625" customWidth="1"/>
    <col min="38" max="38" width="12.1640625" bestFit="1" customWidth="1"/>
    <col min="39" max="39" width="14.1640625" bestFit="1" customWidth="1"/>
    <col min="40" max="40" width="15.6640625" bestFit="1" customWidth="1"/>
    <col min="44" max="44" width="12.1640625" bestFit="1" customWidth="1"/>
    <col min="45" max="45" width="14.1640625" bestFit="1" customWidth="1"/>
    <col min="46" max="46" width="15.6640625" bestFit="1" customWidth="1"/>
    <col min="50" max="50" width="13.1640625" bestFit="1" customWidth="1"/>
    <col min="51" max="51" width="14.1640625" bestFit="1" customWidth="1"/>
    <col min="52" max="52" width="15.6640625" bestFit="1" customWidth="1"/>
  </cols>
  <sheetData>
    <row r="1" spans="1:53" x14ac:dyDescent="0.2">
      <c r="A1" t="s">
        <v>4</v>
      </c>
      <c r="C1" t="s">
        <v>24</v>
      </c>
      <c r="D1" t="s">
        <v>25</v>
      </c>
      <c r="E1" t="s">
        <v>3</v>
      </c>
      <c r="G1" t="s">
        <v>4</v>
      </c>
      <c r="I1" t="s">
        <v>24</v>
      </c>
      <c r="J1" t="s">
        <v>25</v>
      </c>
      <c r="K1" t="s">
        <v>3</v>
      </c>
      <c r="M1" t="s">
        <v>4</v>
      </c>
      <c r="O1" t="s">
        <v>24</v>
      </c>
      <c r="P1" t="s">
        <v>25</v>
      </c>
      <c r="Q1" t="s">
        <v>3</v>
      </c>
      <c r="S1" t="s">
        <v>4</v>
      </c>
      <c r="U1" t="s">
        <v>24</v>
      </c>
      <c r="V1" t="s">
        <v>25</v>
      </c>
      <c r="W1" t="s">
        <v>3</v>
      </c>
      <c r="Y1" t="s">
        <v>4</v>
      </c>
      <c r="AA1" t="s">
        <v>24</v>
      </c>
      <c r="AB1" t="s">
        <v>25</v>
      </c>
      <c r="AC1" t="s">
        <v>3</v>
      </c>
      <c r="AE1" t="s">
        <v>4</v>
      </c>
      <c r="AG1" t="s">
        <v>24</v>
      </c>
      <c r="AH1" t="s">
        <v>25</v>
      </c>
      <c r="AI1" t="s">
        <v>3</v>
      </c>
      <c r="AK1" t="s">
        <v>4</v>
      </c>
      <c r="AM1" t="s">
        <v>24</v>
      </c>
      <c r="AN1" t="s">
        <v>25</v>
      </c>
      <c r="AO1" t="s">
        <v>3</v>
      </c>
      <c r="AQ1" t="s">
        <v>4</v>
      </c>
      <c r="AS1" t="s">
        <v>24</v>
      </c>
      <c r="AT1" t="s">
        <v>25</v>
      </c>
      <c r="AU1" t="s">
        <v>3</v>
      </c>
      <c r="AW1" t="s">
        <v>4</v>
      </c>
      <c r="AY1" t="s">
        <v>24</v>
      </c>
      <c r="AZ1" t="s">
        <v>25</v>
      </c>
      <c r="BA1" t="s">
        <v>3</v>
      </c>
    </row>
    <row r="2" spans="1:53" x14ac:dyDescent="0.2">
      <c r="A2">
        <v>20</v>
      </c>
      <c r="B2" s="16">
        <f>D2/12</f>
        <v>115.91666666666667</v>
      </c>
      <c r="C2" s="17">
        <v>0</v>
      </c>
      <c r="D2" s="17">
        <v>1391</v>
      </c>
      <c r="E2" s="1">
        <v>0.1</v>
      </c>
      <c r="G2">
        <v>20</v>
      </c>
      <c r="H2" s="21"/>
      <c r="I2" s="21"/>
      <c r="J2" s="21">
        <f>I2*(1+$E$2)</f>
        <v>0</v>
      </c>
      <c r="K2" s="1">
        <v>0.1</v>
      </c>
      <c r="M2">
        <v>20</v>
      </c>
      <c r="N2" s="22"/>
      <c r="O2" s="21"/>
      <c r="P2" s="21">
        <f>O2*(1+$E$2)</f>
        <v>0</v>
      </c>
      <c r="Q2" s="1">
        <v>0.1</v>
      </c>
      <c r="S2">
        <v>20</v>
      </c>
      <c r="T2" s="22"/>
      <c r="U2" s="21"/>
      <c r="V2" s="21">
        <f>U2*(1+$E$2)</f>
        <v>0</v>
      </c>
      <c r="W2" s="1">
        <v>0.1</v>
      </c>
      <c r="Y2">
        <v>20</v>
      </c>
      <c r="Z2" s="21"/>
      <c r="AA2" s="21"/>
      <c r="AB2" s="21">
        <f>AA2*(1+$E$2)</f>
        <v>0</v>
      </c>
      <c r="AC2" s="1">
        <v>0.1</v>
      </c>
      <c r="AE2">
        <v>20</v>
      </c>
      <c r="AF2" s="22"/>
      <c r="AG2" s="21"/>
      <c r="AH2" s="21">
        <f>AG2*(1+$E$2)</f>
        <v>0</v>
      </c>
      <c r="AI2" s="1">
        <v>0.1</v>
      </c>
      <c r="AK2">
        <v>20</v>
      </c>
      <c r="AL2" s="22"/>
      <c r="AM2" s="21"/>
      <c r="AN2" s="21">
        <f>AM2*(1+$E$2)</f>
        <v>0</v>
      </c>
      <c r="AO2" s="1">
        <v>0.1</v>
      </c>
      <c r="AQ2">
        <v>20</v>
      </c>
      <c r="AR2" s="22"/>
      <c r="AS2" s="21"/>
      <c r="AT2" s="21">
        <f>AS2*(1+$E$2)</f>
        <v>0</v>
      </c>
      <c r="AU2" s="1">
        <v>0.1</v>
      </c>
      <c r="AW2">
        <v>20</v>
      </c>
      <c r="AX2" s="22"/>
      <c r="AY2" s="21"/>
      <c r="AZ2" s="21">
        <f>AY2*(1+$E$2)</f>
        <v>0</v>
      </c>
      <c r="BA2" s="1">
        <v>0.1</v>
      </c>
    </row>
    <row r="3" spans="1:53" x14ac:dyDescent="0.2">
      <c r="A3">
        <v>21</v>
      </c>
      <c r="B3" s="16"/>
      <c r="C3" s="17">
        <v>1391</v>
      </c>
      <c r="D3" s="16">
        <f>(D2*(1+$E$2))+C3</f>
        <v>2921.1000000000004</v>
      </c>
      <c r="G3">
        <v>21</v>
      </c>
      <c r="H3" s="21"/>
      <c r="I3" s="21"/>
      <c r="J3" s="21">
        <f>(J2+I3)*(1+$E$2)</f>
        <v>0</v>
      </c>
      <c r="M3">
        <v>21</v>
      </c>
      <c r="N3" s="22"/>
      <c r="O3" s="21"/>
      <c r="P3" s="22">
        <f>(P2+O3)*(1+$E$2)</f>
        <v>0</v>
      </c>
      <c r="S3">
        <v>21</v>
      </c>
      <c r="T3" s="22"/>
      <c r="U3" s="21"/>
      <c r="V3" s="22">
        <f>(V2+U3)*(1+$E$2)</f>
        <v>0</v>
      </c>
      <c r="Y3">
        <v>21</v>
      </c>
      <c r="Z3" s="21"/>
      <c r="AA3" s="21"/>
      <c r="AB3" s="21">
        <f>(AB2+AA3)*(1+$E$2)</f>
        <v>0</v>
      </c>
      <c r="AE3">
        <v>21</v>
      </c>
      <c r="AF3" s="22"/>
      <c r="AG3" s="21"/>
      <c r="AH3" s="22">
        <f>(AH2+AG3)*(1+$E$2)</f>
        <v>0</v>
      </c>
      <c r="AK3">
        <v>21</v>
      </c>
      <c r="AL3" s="22"/>
      <c r="AM3" s="21"/>
      <c r="AN3" s="22">
        <f>(AN2+AM3)*(1+$E$2)</f>
        <v>0</v>
      </c>
      <c r="AQ3">
        <v>21</v>
      </c>
      <c r="AR3" s="22"/>
      <c r="AS3" s="21"/>
      <c r="AT3" s="22">
        <f>(AT2+AS3)*(1+$E$2)</f>
        <v>0</v>
      </c>
      <c r="AW3">
        <v>21</v>
      </c>
      <c r="AX3" s="22"/>
      <c r="AY3" s="21"/>
      <c r="AZ3" s="22">
        <f>(AZ2+AY3)*(1+$E$2)</f>
        <v>0</v>
      </c>
    </row>
    <row r="4" spans="1:53" x14ac:dyDescent="0.2">
      <c r="A4">
        <v>22</v>
      </c>
      <c r="B4" s="16"/>
      <c r="C4" s="17">
        <f t="shared" ref="C4:C47" si="0">C3</f>
        <v>1391</v>
      </c>
      <c r="D4" s="16">
        <f t="shared" ref="D4:D47" si="1">(D3*(1+$E$2))+C4</f>
        <v>4604.2100000000009</v>
      </c>
      <c r="G4">
        <v>22</v>
      </c>
      <c r="H4" s="21"/>
      <c r="I4" s="21"/>
      <c r="J4" s="21">
        <f t="shared" ref="J4:J6" si="2">(J3+I4)*(1+$E$2)</f>
        <v>0</v>
      </c>
      <c r="M4">
        <v>22</v>
      </c>
      <c r="N4" s="22"/>
      <c r="O4" s="21"/>
      <c r="P4" s="22">
        <f t="shared" ref="P4:P11" si="3">(P3+O4)*(1+$E$2)</f>
        <v>0</v>
      </c>
      <c r="S4">
        <v>22</v>
      </c>
      <c r="T4" s="22"/>
      <c r="U4" s="21"/>
      <c r="V4" s="22">
        <f t="shared" ref="V4:V16" si="4">(V3+U4)*(1+$E$2)</f>
        <v>0</v>
      </c>
      <c r="Y4">
        <v>22</v>
      </c>
      <c r="Z4" s="21"/>
      <c r="AA4" s="21"/>
      <c r="AB4" s="21">
        <f t="shared" ref="AB4:AB21" si="5">(AB3+AA4)*(1+$E$2)</f>
        <v>0</v>
      </c>
      <c r="AE4">
        <v>22</v>
      </c>
      <c r="AF4" s="22"/>
      <c r="AG4" s="21"/>
      <c r="AH4" s="22">
        <f t="shared" ref="AH4:AH26" si="6">(AH3+AG4)*(1+$E$2)</f>
        <v>0</v>
      </c>
      <c r="AK4">
        <v>22</v>
      </c>
      <c r="AL4" s="22"/>
      <c r="AM4" s="21"/>
      <c r="AN4" s="22">
        <f t="shared" ref="AN4:AN31" si="7">(AN3+AM4)*(1+$E$2)</f>
        <v>0</v>
      </c>
      <c r="AQ4">
        <v>22</v>
      </c>
      <c r="AR4" s="22"/>
      <c r="AS4" s="21"/>
      <c r="AT4" s="22">
        <f t="shared" ref="AT4:AT36" si="8">(AT3+AS4)*(1+$E$2)</f>
        <v>0</v>
      </c>
      <c r="AW4">
        <v>22</v>
      </c>
      <c r="AX4" s="22"/>
      <c r="AY4" s="21"/>
      <c r="AZ4" s="22">
        <f t="shared" ref="AZ4:AZ41" si="9">(AZ3+AY4)*(1+$E$2)</f>
        <v>0</v>
      </c>
    </row>
    <row r="5" spans="1:53" x14ac:dyDescent="0.2">
      <c r="A5">
        <v>23</v>
      </c>
      <c r="B5" s="16"/>
      <c r="C5" s="17">
        <f t="shared" si="0"/>
        <v>1391</v>
      </c>
      <c r="D5" s="16">
        <f t="shared" si="1"/>
        <v>6455.6310000000012</v>
      </c>
      <c r="G5">
        <v>23</v>
      </c>
      <c r="H5" s="21"/>
      <c r="I5" s="21"/>
      <c r="J5" s="21">
        <f t="shared" si="2"/>
        <v>0</v>
      </c>
      <c r="M5">
        <v>23</v>
      </c>
      <c r="N5" s="22"/>
      <c r="O5" s="21"/>
      <c r="P5" s="22">
        <f t="shared" si="3"/>
        <v>0</v>
      </c>
      <c r="S5">
        <v>23</v>
      </c>
      <c r="T5" s="22"/>
      <c r="U5" s="21"/>
      <c r="V5" s="22">
        <f t="shared" si="4"/>
        <v>0</v>
      </c>
      <c r="Y5">
        <v>23</v>
      </c>
      <c r="Z5" s="21"/>
      <c r="AA5" s="21"/>
      <c r="AB5" s="21">
        <f t="shared" si="5"/>
        <v>0</v>
      </c>
      <c r="AE5">
        <v>23</v>
      </c>
      <c r="AF5" s="22"/>
      <c r="AG5" s="21"/>
      <c r="AH5" s="22">
        <f t="shared" si="6"/>
        <v>0</v>
      </c>
      <c r="AK5">
        <v>23</v>
      </c>
      <c r="AL5" s="22"/>
      <c r="AM5" s="21"/>
      <c r="AN5" s="22">
        <f t="shared" si="7"/>
        <v>0</v>
      </c>
      <c r="AQ5">
        <v>23</v>
      </c>
      <c r="AR5" s="22"/>
      <c r="AS5" s="21"/>
      <c r="AT5" s="22">
        <f t="shared" si="8"/>
        <v>0</v>
      </c>
      <c r="AW5">
        <v>23</v>
      </c>
      <c r="AX5" s="22"/>
      <c r="AY5" s="21"/>
      <c r="AZ5" s="22">
        <f t="shared" si="9"/>
        <v>0</v>
      </c>
    </row>
    <row r="6" spans="1:53" x14ac:dyDescent="0.2">
      <c r="A6">
        <v>24</v>
      </c>
      <c r="B6" s="16"/>
      <c r="C6" s="17">
        <f t="shared" si="0"/>
        <v>1391</v>
      </c>
      <c r="D6" s="16">
        <f t="shared" si="1"/>
        <v>8492.1941000000006</v>
      </c>
      <c r="G6">
        <v>24</v>
      </c>
      <c r="H6" s="21"/>
      <c r="I6" s="21"/>
      <c r="J6" s="21">
        <f t="shared" si="2"/>
        <v>0</v>
      </c>
      <c r="M6">
        <v>24</v>
      </c>
      <c r="N6" s="22"/>
      <c r="O6" s="21"/>
      <c r="P6" s="22">
        <f t="shared" si="3"/>
        <v>0</v>
      </c>
      <c r="S6">
        <v>24</v>
      </c>
      <c r="T6" s="22"/>
      <c r="U6" s="21"/>
      <c r="V6" s="22">
        <f t="shared" si="4"/>
        <v>0</v>
      </c>
      <c r="Y6">
        <v>24</v>
      </c>
      <c r="Z6" s="21"/>
      <c r="AA6" s="21"/>
      <c r="AB6" s="21">
        <f t="shared" si="5"/>
        <v>0</v>
      </c>
      <c r="AE6">
        <v>24</v>
      </c>
      <c r="AF6" s="22"/>
      <c r="AG6" s="21"/>
      <c r="AH6" s="22">
        <f t="shared" si="6"/>
        <v>0</v>
      </c>
      <c r="AK6">
        <v>24</v>
      </c>
      <c r="AL6" s="22"/>
      <c r="AM6" s="21"/>
      <c r="AN6" s="22">
        <f t="shared" si="7"/>
        <v>0</v>
      </c>
      <c r="AQ6">
        <v>24</v>
      </c>
      <c r="AR6" s="22"/>
      <c r="AS6" s="21"/>
      <c r="AT6" s="22">
        <f t="shared" si="8"/>
        <v>0</v>
      </c>
      <c r="AW6">
        <v>24</v>
      </c>
      <c r="AX6" s="22"/>
      <c r="AY6" s="21"/>
      <c r="AZ6" s="22">
        <f t="shared" si="9"/>
        <v>0</v>
      </c>
    </row>
    <row r="7" spans="1:53" x14ac:dyDescent="0.2">
      <c r="A7">
        <v>25</v>
      </c>
      <c r="B7" s="16"/>
      <c r="C7" s="17">
        <f t="shared" si="0"/>
        <v>1391</v>
      </c>
      <c r="D7" s="16">
        <f t="shared" si="1"/>
        <v>10732.413510000002</v>
      </c>
      <c r="G7">
        <v>25</v>
      </c>
      <c r="H7" s="21">
        <f>J7/12</f>
        <v>187.45083333333332</v>
      </c>
      <c r="I7" s="21">
        <v>0</v>
      </c>
      <c r="J7" s="21">
        <v>2249.41</v>
      </c>
      <c r="M7">
        <v>25</v>
      </c>
      <c r="N7" s="22">
        <f>O7/12</f>
        <v>0</v>
      </c>
      <c r="O7" s="21"/>
      <c r="P7" s="22">
        <f t="shared" si="3"/>
        <v>0</v>
      </c>
      <c r="S7">
        <v>25</v>
      </c>
      <c r="T7" s="22">
        <f>U7/12</f>
        <v>0</v>
      </c>
      <c r="U7" s="21"/>
      <c r="V7" s="22">
        <f t="shared" si="4"/>
        <v>0</v>
      </c>
      <c r="Y7">
        <v>25</v>
      </c>
      <c r="Z7" s="21">
        <f>AA7/12</f>
        <v>0</v>
      </c>
      <c r="AA7" s="21"/>
      <c r="AB7" s="21">
        <f t="shared" si="5"/>
        <v>0</v>
      </c>
      <c r="AE7">
        <v>25</v>
      </c>
      <c r="AF7" s="22">
        <f>AG7/12</f>
        <v>0</v>
      </c>
      <c r="AG7" s="21"/>
      <c r="AH7" s="22">
        <f t="shared" si="6"/>
        <v>0</v>
      </c>
      <c r="AK7">
        <v>25</v>
      </c>
      <c r="AL7" s="22">
        <f>AM7/12</f>
        <v>0</v>
      </c>
      <c r="AM7" s="21"/>
      <c r="AN7" s="22">
        <f t="shared" si="7"/>
        <v>0</v>
      </c>
      <c r="AQ7">
        <v>25</v>
      </c>
      <c r="AR7" s="22">
        <f>AS7/12</f>
        <v>0</v>
      </c>
      <c r="AS7" s="21"/>
      <c r="AT7" s="22">
        <f t="shared" si="8"/>
        <v>0</v>
      </c>
      <c r="AW7">
        <v>25</v>
      </c>
      <c r="AX7" s="22">
        <f>AY7/12</f>
        <v>0</v>
      </c>
      <c r="AY7" s="21"/>
      <c r="AZ7" s="22">
        <f t="shared" si="9"/>
        <v>0</v>
      </c>
    </row>
    <row r="8" spans="1:53" x14ac:dyDescent="0.2">
      <c r="A8">
        <v>26</v>
      </c>
      <c r="B8" s="16"/>
      <c r="C8" s="17">
        <f t="shared" si="0"/>
        <v>1391</v>
      </c>
      <c r="D8" s="16">
        <f t="shared" si="1"/>
        <v>13196.654861000003</v>
      </c>
      <c r="G8">
        <v>26</v>
      </c>
      <c r="H8" s="21"/>
      <c r="I8" s="21">
        <v>2249.41</v>
      </c>
      <c r="J8" s="21">
        <f>(J7*(1+$K$2))+I8</f>
        <v>4723.7610000000004</v>
      </c>
      <c r="M8">
        <v>26</v>
      </c>
      <c r="N8" s="22"/>
      <c r="O8" s="21"/>
      <c r="P8" s="22">
        <f t="shared" si="3"/>
        <v>0</v>
      </c>
      <c r="S8">
        <v>26</v>
      </c>
      <c r="T8" s="22"/>
      <c r="U8" s="21"/>
      <c r="V8" s="22">
        <f t="shared" si="4"/>
        <v>0</v>
      </c>
      <c r="Y8">
        <v>26</v>
      </c>
      <c r="Z8" s="21"/>
      <c r="AA8" s="21"/>
      <c r="AB8" s="21">
        <f t="shared" si="5"/>
        <v>0</v>
      </c>
      <c r="AE8">
        <v>26</v>
      </c>
      <c r="AF8" s="22"/>
      <c r="AG8" s="21"/>
      <c r="AH8" s="22">
        <f t="shared" si="6"/>
        <v>0</v>
      </c>
      <c r="AK8">
        <v>26</v>
      </c>
      <c r="AL8" s="22"/>
      <c r="AM8" s="21"/>
      <c r="AN8" s="22">
        <f t="shared" si="7"/>
        <v>0</v>
      </c>
      <c r="AQ8">
        <v>26</v>
      </c>
      <c r="AR8" s="22"/>
      <c r="AS8" s="21"/>
      <c r="AT8" s="22">
        <f t="shared" si="8"/>
        <v>0</v>
      </c>
      <c r="AW8">
        <v>26</v>
      </c>
      <c r="AX8" s="22"/>
      <c r="AY8" s="21"/>
      <c r="AZ8" s="22">
        <f t="shared" si="9"/>
        <v>0</v>
      </c>
    </row>
    <row r="9" spans="1:53" x14ac:dyDescent="0.2">
      <c r="A9">
        <v>27</v>
      </c>
      <c r="B9" s="16"/>
      <c r="C9" s="17">
        <f t="shared" si="0"/>
        <v>1391</v>
      </c>
      <c r="D9" s="16">
        <f t="shared" si="1"/>
        <v>15907.320347100003</v>
      </c>
      <c r="G9">
        <v>27</v>
      </c>
      <c r="H9" s="21"/>
      <c r="I9" s="21">
        <f t="shared" ref="I9:I47" si="10">I8</f>
        <v>2249.41</v>
      </c>
      <c r="J9" s="21">
        <f t="shared" ref="J9:J47" si="11">(J8*(1+$K$2))+I9</f>
        <v>7445.5471000000007</v>
      </c>
      <c r="M9">
        <v>27</v>
      </c>
      <c r="N9" s="22"/>
      <c r="O9" s="21"/>
      <c r="P9" s="22">
        <f t="shared" si="3"/>
        <v>0</v>
      </c>
      <c r="S9">
        <v>27</v>
      </c>
      <c r="T9" s="22"/>
      <c r="U9" s="21"/>
      <c r="V9" s="22">
        <f t="shared" si="4"/>
        <v>0</v>
      </c>
      <c r="Y9">
        <v>27</v>
      </c>
      <c r="Z9" s="21"/>
      <c r="AA9" s="21"/>
      <c r="AB9" s="21">
        <f t="shared" si="5"/>
        <v>0</v>
      </c>
      <c r="AE9">
        <v>27</v>
      </c>
      <c r="AF9" s="22"/>
      <c r="AG9" s="21"/>
      <c r="AH9" s="22">
        <f t="shared" si="6"/>
        <v>0</v>
      </c>
      <c r="AK9">
        <v>27</v>
      </c>
      <c r="AL9" s="22"/>
      <c r="AM9" s="21"/>
      <c r="AN9" s="22">
        <f t="shared" si="7"/>
        <v>0</v>
      </c>
      <c r="AQ9">
        <v>27</v>
      </c>
      <c r="AR9" s="22"/>
      <c r="AS9" s="21"/>
      <c r="AT9" s="22">
        <f t="shared" si="8"/>
        <v>0</v>
      </c>
      <c r="AW9">
        <v>27</v>
      </c>
      <c r="AX9" s="22"/>
      <c r="AY9" s="21"/>
      <c r="AZ9" s="22">
        <f t="shared" si="9"/>
        <v>0</v>
      </c>
    </row>
    <row r="10" spans="1:53" x14ac:dyDescent="0.2">
      <c r="A10">
        <v>28</v>
      </c>
      <c r="B10" s="16"/>
      <c r="C10" s="17">
        <f t="shared" si="0"/>
        <v>1391</v>
      </c>
      <c r="D10" s="16">
        <f t="shared" si="1"/>
        <v>18889.052381810005</v>
      </c>
      <c r="G10">
        <v>28</v>
      </c>
      <c r="H10" s="21"/>
      <c r="I10" s="21">
        <f t="shared" si="10"/>
        <v>2249.41</v>
      </c>
      <c r="J10" s="21">
        <f t="shared" si="11"/>
        <v>10439.51181</v>
      </c>
      <c r="M10">
        <v>28</v>
      </c>
      <c r="N10" s="22"/>
      <c r="O10" s="21"/>
      <c r="P10" s="22">
        <f t="shared" si="3"/>
        <v>0</v>
      </c>
      <c r="S10">
        <v>28</v>
      </c>
      <c r="T10" s="22"/>
      <c r="U10" s="21"/>
      <c r="V10" s="22">
        <f t="shared" si="4"/>
        <v>0</v>
      </c>
      <c r="Y10">
        <v>28</v>
      </c>
      <c r="Z10" s="21"/>
      <c r="AA10" s="21"/>
      <c r="AB10" s="21">
        <f t="shared" si="5"/>
        <v>0</v>
      </c>
      <c r="AE10">
        <v>28</v>
      </c>
      <c r="AF10" s="22"/>
      <c r="AG10" s="21"/>
      <c r="AH10" s="22">
        <f t="shared" si="6"/>
        <v>0</v>
      </c>
      <c r="AK10">
        <v>28</v>
      </c>
      <c r="AL10" s="22"/>
      <c r="AM10" s="21"/>
      <c r="AN10" s="22">
        <f t="shared" si="7"/>
        <v>0</v>
      </c>
      <c r="AQ10">
        <v>28</v>
      </c>
      <c r="AR10" s="22"/>
      <c r="AS10" s="21"/>
      <c r="AT10" s="22">
        <f t="shared" si="8"/>
        <v>0</v>
      </c>
      <c r="AW10">
        <v>28</v>
      </c>
      <c r="AX10" s="22"/>
      <c r="AY10" s="21"/>
      <c r="AZ10" s="22">
        <f t="shared" si="9"/>
        <v>0</v>
      </c>
    </row>
    <row r="11" spans="1:53" x14ac:dyDescent="0.2">
      <c r="A11">
        <v>29</v>
      </c>
      <c r="B11" s="16"/>
      <c r="C11" s="17">
        <f t="shared" si="0"/>
        <v>1391</v>
      </c>
      <c r="D11" s="16">
        <f t="shared" si="1"/>
        <v>22168.957619991008</v>
      </c>
      <c r="G11">
        <v>29</v>
      </c>
      <c r="H11" s="21"/>
      <c r="I11" s="21">
        <f t="shared" si="10"/>
        <v>2249.41</v>
      </c>
      <c r="J11" s="21">
        <f t="shared" si="11"/>
        <v>13732.872991</v>
      </c>
      <c r="M11">
        <v>29</v>
      </c>
      <c r="N11" s="22"/>
      <c r="O11" s="21"/>
      <c r="P11" s="22">
        <f t="shared" si="3"/>
        <v>0</v>
      </c>
      <c r="S11">
        <v>29</v>
      </c>
      <c r="T11" s="22"/>
      <c r="U11" s="21"/>
      <c r="V11" s="22">
        <f t="shared" si="4"/>
        <v>0</v>
      </c>
      <c r="Y11">
        <v>29</v>
      </c>
      <c r="Z11" s="21"/>
      <c r="AA11" s="21"/>
      <c r="AB11" s="21">
        <f t="shared" si="5"/>
        <v>0</v>
      </c>
      <c r="AE11">
        <v>29</v>
      </c>
      <c r="AF11" s="22"/>
      <c r="AG11" s="21"/>
      <c r="AH11" s="22">
        <f t="shared" si="6"/>
        <v>0</v>
      </c>
      <c r="AK11">
        <v>29</v>
      </c>
      <c r="AL11" s="22"/>
      <c r="AM11" s="21"/>
      <c r="AN11" s="22">
        <f t="shared" si="7"/>
        <v>0</v>
      </c>
      <c r="AQ11">
        <v>29</v>
      </c>
      <c r="AR11" s="22"/>
      <c r="AS11" s="21"/>
      <c r="AT11" s="22">
        <f t="shared" si="8"/>
        <v>0</v>
      </c>
      <c r="AW11">
        <v>29</v>
      </c>
      <c r="AX11" s="22"/>
      <c r="AY11" s="21"/>
      <c r="AZ11" s="22">
        <f t="shared" si="9"/>
        <v>0</v>
      </c>
    </row>
    <row r="12" spans="1:53" x14ac:dyDescent="0.2">
      <c r="A12">
        <v>30</v>
      </c>
      <c r="B12" s="16"/>
      <c r="C12" s="17">
        <f t="shared" si="0"/>
        <v>1391</v>
      </c>
      <c r="D12" s="16">
        <f t="shared" si="1"/>
        <v>25776.853381990109</v>
      </c>
      <c r="G12">
        <v>30</v>
      </c>
      <c r="H12" s="21"/>
      <c r="I12" s="21">
        <f t="shared" si="10"/>
        <v>2249.41</v>
      </c>
      <c r="J12" s="21">
        <f t="shared" si="11"/>
        <v>17355.5702901</v>
      </c>
      <c r="M12">
        <v>30</v>
      </c>
      <c r="N12" s="22">
        <f>P12/12</f>
        <v>307.47542665812074</v>
      </c>
      <c r="O12" s="21">
        <v>0</v>
      </c>
      <c r="P12" s="22">
        <f>PMT(Q2,35,0,-1000000)</f>
        <v>3689.7051198974486</v>
      </c>
      <c r="S12">
        <v>30</v>
      </c>
      <c r="T12" s="22">
        <f>U12/12</f>
        <v>0</v>
      </c>
      <c r="U12" s="21"/>
      <c r="V12" s="22">
        <f t="shared" si="4"/>
        <v>0</v>
      </c>
      <c r="Y12">
        <v>30</v>
      </c>
      <c r="Z12" s="21">
        <f>AA12/12</f>
        <v>0</v>
      </c>
      <c r="AA12" s="21"/>
      <c r="AB12" s="21">
        <f t="shared" si="5"/>
        <v>0</v>
      </c>
      <c r="AE12">
        <v>30</v>
      </c>
      <c r="AF12" s="22">
        <f>AG12/12</f>
        <v>0</v>
      </c>
      <c r="AG12" s="21"/>
      <c r="AH12" s="22">
        <f t="shared" si="6"/>
        <v>0</v>
      </c>
      <c r="AK12">
        <v>30</v>
      </c>
      <c r="AL12" s="22">
        <f>AM12/12</f>
        <v>0</v>
      </c>
      <c r="AM12" s="21"/>
      <c r="AN12" s="22">
        <f t="shared" si="7"/>
        <v>0</v>
      </c>
      <c r="AQ12">
        <v>30</v>
      </c>
      <c r="AR12" s="22">
        <f>AS12/12</f>
        <v>0</v>
      </c>
      <c r="AS12" s="21"/>
      <c r="AT12" s="22">
        <f t="shared" si="8"/>
        <v>0</v>
      </c>
      <c r="AW12">
        <v>30</v>
      </c>
      <c r="AX12" s="22">
        <f>AY12/12</f>
        <v>0</v>
      </c>
      <c r="AY12" s="21"/>
      <c r="AZ12" s="22">
        <f t="shared" si="9"/>
        <v>0</v>
      </c>
    </row>
    <row r="13" spans="1:53" x14ac:dyDescent="0.2">
      <c r="A13">
        <v>31</v>
      </c>
      <c r="B13" s="16"/>
      <c r="C13" s="17">
        <f t="shared" si="0"/>
        <v>1391</v>
      </c>
      <c r="D13" s="16">
        <f t="shared" si="1"/>
        <v>29745.538720189124</v>
      </c>
      <c r="G13">
        <v>31</v>
      </c>
      <c r="H13" s="21"/>
      <c r="I13" s="21">
        <f t="shared" si="10"/>
        <v>2249.41</v>
      </c>
      <c r="J13" s="21">
        <f t="shared" si="11"/>
        <v>21340.537319110001</v>
      </c>
      <c r="M13">
        <v>31</v>
      </c>
      <c r="N13" s="22"/>
      <c r="O13" s="21">
        <f>P12</f>
        <v>3689.7051198974486</v>
      </c>
      <c r="P13" s="22">
        <f>(P12*(1+$Q$2))+O13</f>
        <v>7748.3807517846426</v>
      </c>
      <c r="S13">
        <v>31</v>
      </c>
      <c r="T13" s="22"/>
      <c r="U13" s="21"/>
      <c r="V13" s="22">
        <f t="shared" si="4"/>
        <v>0</v>
      </c>
      <c r="Y13">
        <v>31</v>
      </c>
      <c r="Z13" s="21"/>
      <c r="AA13" s="21"/>
      <c r="AB13" s="21">
        <f t="shared" si="5"/>
        <v>0</v>
      </c>
      <c r="AE13">
        <v>31</v>
      </c>
      <c r="AF13" s="22"/>
      <c r="AG13" s="21"/>
      <c r="AH13" s="22">
        <f t="shared" si="6"/>
        <v>0</v>
      </c>
      <c r="AK13">
        <v>31</v>
      </c>
      <c r="AL13" s="22"/>
      <c r="AM13" s="21"/>
      <c r="AN13" s="22">
        <f t="shared" si="7"/>
        <v>0</v>
      </c>
      <c r="AQ13">
        <v>31</v>
      </c>
      <c r="AR13" s="22"/>
      <c r="AS13" s="21"/>
      <c r="AT13" s="22">
        <f t="shared" si="8"/>
        <v>0</v>
      </c>
      <c r="AW13">
        <v>31</v>
      </c>
      <c r="AX13" s="22"/>
      <c r="AY13" s="21"/>
      <c r="AZ13" s="22">
        <f t="shared" si="9"/>
        <v>0</v>
      </c>
    </row>
    <row r="14" spans="1:53" x14ac:dyDescent="0.2">
      <c r="A14">
        <v>32</v>
      </c>
      <c r="B14" s="16"/>
      <c r="C14" s="17">
        <f t="shared" si="0"/>
        <v>1391</v>
      </c>
      <c r="D14" s="16">
        <f t="shared" si="1"/>
        <v>34111.092592208035</v>
      </c>
      <c r="G14">
        <v>32</v>
      </c>
      <c r="H14" s="21"/>
      <c r="I14" s="21">
        <f t="shared" si="10"/>
        <v>2249.41</v>
      </c>
      <c r="J14" s="21">
        <f t="shared" si="11"/>
        <v>25724.001051021001</v>
      </c>
      <c r="M14">
        <v>32</v>
      </c>
      <c r="N14" s="22"/>
      <c r="O14" s="21">
        <f t="shared" ref="O14:O47" si="12">O13</f>
        <v>3689.7051198974486</v>
      </c>
      <c r="P14" s="22">
        <f t="shared" ref="P14:P47" si="13">(P13*(1+$Q$2))+O14</f>
        <v>12212.923946860556</v>
      </c>
      <c r="S14">
        <v>32</v>
      </c>
      <c r="T14" s="22"/>
      <c r="U14" s="21"/>
      <c r="V14" s="22">
        <f t="shared" si="4"/>
        <v>0</v>
      </c>
      <c r="Y14">
        <v>32</v>
      </c>
      <c r="Z14" s="21"/>
      <c r="AA14" s="21"/>
      <c r="AB14" s="21">
        <f t="shared" si="5"/>
        <v>0</v>
      </c>
      <c r="AE14">
        <v>32</v>
      </c>
      <c r="AF14" s="22"/>
      <c r="AG14" s="21"/>
      <c r="AH14" s="22">
        <f t="shared" si="6"/>
        <v>0</v>
      </c>
      <c r="AK14">
        <v>32</v>
      </c>
      <c r="AL14" s="22"/>
      <c r="AM14" s="21"/>
      <c r="AN14" s="22">
        <f t="shared" si="7"/>
        <v>0</v>
      </c>
      <c r="AQ14">
        <v>32</v>
      </c>
      <c r="AR14" s="22"/>
      <c r="AS14" s="21"/>
      <c r="AT14" s="22">
        <f t="shared" si="8"/>
        <v>0</v>
      </c>
      <c r="AW14">
        <v>32</v>
      </c>
      <c r="AX14" s="22"/>
      <c r="AY14" s="21"/>
      <c r="AZ14" s="22">
        <f t="shared" si="9"/>
        <v>0</v>
      </c>
    </row>
    <row r="15" spans="1:53" x14ac:dyDescent="0.2">
      <c r="A15">
        <v>33</v>
      </c>
      <c r="B15" s="16"/>
      <c r="C15" s="17">
        <f t="shared" si="0"/>
        <v>1391</v>
      </c>
      <c r="D15" s="16">
        <f t="shared" si="1"/>
        <v>38913.201851428843</v>
      </c>
      <c r="G15">
        <v>33</v>
      </c>
      <c r="H15" s="21"/>
      <c r="I15" s="21">
        <f t="shared" si="10"/>
        <v>2249.41</v>
      </c>
      <c r="J15" s="21">
        <f t="shared" si="11"/>
        <v>30545.811156123105</v>
      </c>
      <c r="M15">
        <v>33</v>
      </c>
      <c r="N15" s="22"/>
      <c r="O15" s="21">
        <f t="shared" si="12"/>
        <v>3689.7051198974486</v>
      </c>
      <c r="P15" s="22">
        <f t="shared" si="13"/>
        <v>17123.921461444061</v>
      </c>
      <c r="S15">
        <v>33</v>
      </c>
      <c r="T15" s="22"/>
      <c r="U15" s="21"/>
      <c r="V15" s="22">
        <f t="shared" si="4"/>
        <v>0</v>
      </c>
      <c r="Y15">
        <v>33</v>
      </c>
      <c r="Z15" s="21"/>
      <c r="AA15" s="21"/>
      <c r="AB15" s="21">
        <f t="shared" si="5"/>
        <v>0</v>
      </c>
      <c r="AE15">
        <v>33</v>
      </c>
      <c r="AF15" s="22"/>
      <c r="AG15" s="21"/>
      <c r="AH15" s="22">
        <f t="shared" si="6"/>
        <v>0</v>
      </c>
      <c r="AK15">
        <v>33</v>
      </c>
      <c r="AL15" s="22"/>
      <c r="AM15" s="21"/>
      <c r="AN15" s="22">
        <f t="shared" si="7"/>
        <v>0</v>
      </c>
      <c r="AQ15">
        <v>33</v>
      </c>
      <c r="AR15" s="22"/>
      <c r="AS15" s="21"/>
      <c r="AT15" s="22">
        <f t="shared" si="8"/>
        <v>0</v>
      </c>
      <c r="AW15">
        <v>33</v>
      </c>
      <c r="AX15" s="22"/>
      <c r="AY15" s="21"/>
      <c r="AZ15" s="22">
        <f t="shared" si="9"/>
        <v>0</v>
      </c>
    </row>
    <row r="16" spans="1:53" x14ac:dyDescent="0.2">
      <c r="A16">
        <v>34</v>
      </c>
      <c r="B16" s="16"/>
      <c r="C16" s="17">
        <f t="shared" si="0"/>
        <v>1391</v>
      </c>
      <c r="D16" s="16">
        <f t="shared" si="1"/>
        <v>44195.522036571732</v>
      </c>
      <c r="G16">
        <v>34</v>
      </c>
      <c r="H16" s="21"/>
      <c r="I16" s="21">
        <f t="shared" si="10"/>
        <v>2249.41</v>
      </c>
      <c r="J16" s="21">
        <f t="shared" si="11"/>
        <v>35849.802271735418</v>
      </c>
      <c r="M16">
        <v>34</v>
      </c>
      <c r="N16" s="22"/>
      <c r="O16" s="21">
        <f t="shared" si="12"/>
        <v>3689.7051198974486</v>
      </c>
      <c r="P16" s="22">
        <f t="shared" si="13"/>
        <v>22526.018727485916</v>
      </c>
      <c r="S16">
        <v>34</v>
      </c>
      <c r="T16" s="22"/>
      <c r="U16" s="21"/>
      <c r="V16" s="22">
        <f t="shared" si="4"/>
        <v>0</v>
      </c>
      <c r="Y16">
        <v>34</v>
      </c>
      <c r="Z16" s="21"/>
      <c r="AA16" s="21"/>
      <c r="AB16" s="21">
        <f t="shared" si="5"/>
        <v>0</v>
      </c>
      <c r="AE16">
        <v>34</v>
      </c>
      <c r="AF16" s="22"/>
      <c r="AG16" s="21"/>
      <c r="AH16" s="22">
        <f t="shared" si="6"/>
        <v>0</v>
      </c>
      <c r="AK16">
        <v>34</v>
      </c>
      <c r="AL16" s="22"/>
      <c r="AM16" s="21"/>
      <c r="AN16" s="22">
        <f t="shared" si="7"/>
        <v>0</v>
      </c>
      <c r="AQ16">
        <v>34</v>
      </c>
      <c r="AR16" s="22"/>
      <c r="AS16" s="21"/>
      <c r="AT16" s="22">
        <f t="shared" si="8"/>
        <v>0</v>
      </c>
      <c r="AW16">
        <v>34</v>
      </c>
      <c r="AX16" s="22"/>
      <c r="AY16" s="21"/>
      <c r="AZ16" s="22">
        <f t="shared" si="9"/>
        <v>0</v>
      </c>
    </row>
    <row r="17" spans="1:52" x14ac:dyDescent="0.2">
      <c r="A17">
        <v>35</v>
      </c>
      <c r="B17" s="16"/>
      <c r="C17" s="17">
        <f t="shared" si="0"/>
        <v>1391</v>
      </c>
      <c r="D17" s="16">
        <f t="shared" si="1"/>
        <v>50006.074240228911</v>
      </c>
      <c r="G17">
        <v>35</v>
      </c>
      <c r="H17" s="21"/>
      <c r="I17" s="21">
        <f t="shared" si="10"/>
        <v>2249.41</v>
      </c>
      <c r="J17" s="21">
        <f t="shared" si="11"/>
        <v>41684.19249890896</v>
      </c>
      <c r="M17">
        <v>35</v>
      </c>
      <c r="N17" s="22"/>
      <c r="O17" s="21">
        <f t="shared" si="12"/>
        <v>3689.7051198974486</v>
      </c>
      <c r="P17" s="22">
        <f t="shared" si="13"/>
        <v>28468.325720131957</v>
      </c>
      <c r="S17">
        <v>35</v>
      </c>
      <c r="T17" s="22">
        <f>V17/12</f>
        <v>506.60402105282606</v>
      </c>
      <c r="U17" s="21">
        <v>0</v>
      </c>
      <c r="V17" s="22">
        <f>PMT(W2,30,0,-1000000)</f>
        <v>6079.2482526339127</v>
      </c>
      <c r="Y17">
        <v>35</v>
      </c>
      <c r="Z17" s="21">
        <f>AA17/12</f>
        <v>0</v>
      </c>
      <c r="AA17" s="21"/>
      <c r="AB17" s="21">
        <f t="shared" si="5"/>
        <v>0</v>
      </c>
      <c r="AE17">
        <v>35</v>
      </c>
      <c r="AF17" s="22">
        <f>AG17/12</f>
        <v>0</v>
      </c>
      <c r="AG17" s="21"/>
      <c r="AH17" s="22">
        <f t="shared" si="6"/>
        <v>0</v>
      </c>
      <c r="AK17">
        <v>35</v>
      </c>
      <c r="AL17" s="22">
        <f>AM17/12</f>
        <v>0</v>
      </c>
      <c r="AM17" s="21"/>
      <c r="AN17" s="22">
        <f t="shared" si="7"/>
        <v>0</v>
      </c>
      <c r="AQ17">
        <v>35</v>
      </c>
      <c r="AR17" s="22">
        <f>AS17/12</f>
        <v>0</v>
      </c>
      <c r="AS17" s="21"/>
      <c r="AT17" s="22">
        <f t="shared" si="8"/>
        <v>0</v>
      </c>
      <c r="AW17">
        <v>35</v>
      </c>
      <c r="AX17" s="22">
        <f>AY17/12</f>
        <v>0</v>
      </c>
      <c r="AY17" s="21"/>
      <c r="AZ17" s="22">
        <f t="shared" si="9"/>
        <v>0</v>
      </c>
    </row>
    <row r="18" spans="1:52" x14ac:dyDescent="0.2">
      <c r="A18">
        <v>36</v>
      </c>
      <c r="B18" s="16"/>
      <c r="C18" s="17">
        <f t="shared" si="0"/>
        <v>1391</v>
      </c>
      <c r="D18" s="16">
        <f t="shared" si="1"/>
        <v>56397.68166425181</v>
      </c>
      <c r="G18">
        <v>36</v>
      </c>
      <c r="H18" s="21"/>
      <c r="I18" s="21">
        <f t="shared" si="10"/>
        <v>2249.41</v>
      </c>
      <c r="J18" s="21">
        <f t="shared" si="11"/>
        <v>48102.02174879986</v>
      </c>
      <c r="M18">
        <v>36</v>
      </c>
      <c r="N18" s="22"/>
      <c r="O18" s="21">
        <f t="shared" si="12"/>
        <v>3689.7051198974486</v>
      </c>
      <c r="P18" s="22">
        <f t="shared" si="13"/>
        <v>35004.863412042607</v>
      </c>
      <c r="S18">
        <v>36</v>
      </c>
      <c r="T18" s="22"/>
      <c r="U18" s="21">
        <f>V17</f>
        <v>6079.2482526339127</v>
      </c>
      <c r="V18" s="22">
        <f>(V17*(1+$W$2))+U18</f>
        <v>12766.421330531217</v>
      </c>
      <c r="Y18">
        <v>36</v>
      </c>
      <c r="Z18" s="21"/>
      <c r="AA18" s="21"/>
      <c r="AB18" s="21">
        <f t="shared" si="5"/>
        <v>0</v>
      </c>
      <c r="AE18">
        <v>36</v>
      </c>
      <c r="AF18" s="22"/>
      <c r="AG18" s="21"/>
      <c r="AH18" s="22">
        <f t="shared" si="6"/>
        <v>0</v>
      </c>
      <c r="AK18">
        <v>36</v>
      </c>
      <c r="AL18" s="22"/>
      <c r="AM18" s="21"/>
      <c r="AN18" s="22">
        <f t="shared" si="7"/>
        <v>0</v>
      </c>
      <c r="AQ18">
        <v>36</v>
      </c>
      <c r="AR18" s="22"/>
      <c r="AS18" s="21"/>
      <c r="AT18" s="22">
        <f t="shared" si="8"/>
        <v>0</v>
      </c>
      <c r="AW18">
        <v>36</v>
      </c>
      <c r="AX18" s="22"/>
      <c r="AY18" s="21"/>
      <c r="AZ18" s="22">
        <f t="shared" si="9"/>
        <v>0</v>
      </c>
    </row>
    <row r="19" spans="1:52" x14ac:dyDescent="0.2">
      <c r="A19">
        <v>37</v>
      </c>
      <c r="B19" s="16"/>
      <c r="C19" s="17">
        <f t="shared" si="0"/>
        <v>1391</v>
      </c>
      <c r="D19" s="16">
        <f t="shared" si="1"/>
        <v>63428.449830676996</v>
      </c>
      <c r="G19">
        <v>37</v>
      </c>
      <c r="H19" s="21"/>
      <c r="I19" s="21">
        <f t="shared" si="10"/>
        <v>2249.41</v>
      </c>
      <c r="J19" s="21">
        <f t="shared" si="11"/>
        <v>55161.633923679852</v>
      </c>
      <c r="M19">
        <v>37</v>
      </c>
      <c r="N19" s="22"/>
      <c r="O19" s="21">
        <f t="shared" si="12"/>
        <v>3689.7051198974486</v>
      </c>
      <c r="P19" s="22">
        <f t="shared" si="13"/>
        <v>42195.05487314432</v>
      </c>
      <c r="S19">
        <v>37</v>
      </c>
      <c r="T19" s="22"/>
      <c r="U19" s="21">
        <f t="shared" ref="U19:U47" si="14">U18</f>
        <v>6079.2482526339127</v>
      </c>
      <c r="V19" s="22">
        <f t="shared" ref="V19:V47" si="15">(V18*(1+$W$2))+U19</f>
        <v>20122.311716218253</v>
      </c>
      <c r="Y19">
        <v>37</v>
      </c>
      <c r="Z19" s="21"/>
      <c r="AA19" s="21"/>
      <c r="AB19" s="21">
        <f t="shared" si="5"/>
        <v>0</v>
      </c>
      <c r="AE19">
        <v>37</v>
      </c>
      <c r="AF19" s="22"/>
      <c r="AG19" s="21"/>
      <c r="AH19" s="22">
        <f t="shared" si="6"/>
        <v>0</v>
      </c>
      <c r="AK19">
        <v>37</v>
      </c>
      <c r="AL19" s="22"/>
      <c r="AM19" s="21"/>
      <c r="AN19" s="22">
        <f t="shared" si="7"/>
        <v>0</v>
      </c>
      <c r="AQ19">
        <v>37</v>
      </c>
      <c r="AR19" s="22"/>
      <c r="AS19" s="21"/>
      <c r="AT19" s="22">
        <f t="shared" si="8"/>
        <v>0</v>
      </c>
      <c r="AW19">
        <v>37</v>
      </c>
      <c r="AX19" s="22"/>
      <c r="AY19" s="21"/>
      <c r="AZ19" s="22">
        <f t="shared" si="9"/>
        <v>0</v>
      </c>
    </row>
    <row r="20" spans="1:52" x14ac:dyDescent="0.2">
      <c r="A20">
        <v>38</v>
      </c>
      <c r="B20" s="16"/>
      <c r="C20" s="17">
        <f t="shared" si="0"/>
        <v>1391</v>
      </c>
      <c r="D20" s="16">
        <f t="shared" si="1"/>
        <v>71162.294813744695</v>
      </c>
      <c r="G20">
        <v>38</v>
      </c>
      <c r="H20" s="21"/>
      <c r="I20" s="21">
        <f t="shared" si="10"/>
        <v>2249.41</v>
      </c>
      <c r="J20" s="21">
        <f t="shared" si="11"/>
        <v>62927.207316047847</v>
      </c>
      <c r="M20">
        <v>38</v>
      </c>
      <c r="N20" s="22"/>
      <c r="O20" s="21">
        <f t="shared" si="12"/>
        <v>3689.7051198974486</v>
      </c>
      <c r="P20" s="22">
        <f t="shared" si="13"/>
        <v>50104.265480356204</v>
      </c>
      <c r="S20">
        <v>38</v>
      </c>
      <c r="T20" s="22"/>
      <c r="U20" s="21">
        <f t="shared" si="14"/>
        <v>6079.2482526339127</v>
      </c>
      <c r="V20" s="22">
        <f t="shared" si="15"/>
        <v>28213.791140473993</v>
      </c>
      <c r="Y20">
        <v>38</v>
      </c>
      <c r="Z20" s="21"/>
      <c r="AA20" s="21"/>
      <c r="AB20" s="21">
        <f t="shared" si="5"/>
        <v>0</v>
      </c>
      <c r="AE20">
        <v>38</v>
      </c>
      <c r="AF20" s="22"/>
      <c r="AG20" s="21"/>
      <c r="AH20" s="22">
        <f t="shared" si="6"/>
        <v>0</v>
      </c>
      <c r="AK20">
        <v>38</v>
      </c>
      <c r="AL20" s="22"/>
      <c r="AM20" s="21"/>
      <c r="AN20" s="22">
        <f t="shared" si="7"/>
        <v>0</v>
      </c>
      <c r="AQ20">
        <v>38</v>
      </c>
      <c r="AR20" s="22"/>
      <c r="AS20" s="21"/>
      <c r="AT20" s="22">
        <f t="shared" si="8"/>
        <v>0</v>
      </c>
      <c r="AW20">
        <v>38</v>
      </c>
      <c r="AX20" s="22"/>
      <c r="AY20" s="21"/>
      <c r="AZ20" s="22">
        <f t="shared" si="9"/>
        <v>0</v>
      </c>
    </row>
    <row r="21" spans="1:52" x14ac:dyDescent="0.2">
      <c r="A21">
        <v>39</v>
      </c>
      <c r="B21" s="16"/>
      <c r="C21" s="17">
        <f t="shared" si="0"/>
        <v>1391</v>
      </c>
      <c r="D21" s="16">
        <f t="shared" si="1"/>
        <v>79669.524295119176</v>
      </c>
      <c r="G21">
        <v>39</v>
      </c>
      <c r="H21" s="21"/>
      <c r="I21" s="21">
        <f t="shared" si="10"/>
        <v>2249.41</v>
      </c>
      <c r="J21" s="21">
        <f t="shared" si="11"/>
        <v>71469.338047652636</v>
      </c>
      <c r="M21">
        <v>39</v>
      </c>
      <c r="N21" s="22"/>
      <c r="O21" s="21">
        <f t="shared" si="12"/>
        <v>3689.7051198974486</v>
      </c>
      <c r="P21" s="22">
        <f t="shared" si="13"/>
        <v>58804.397148289281</v>
      </c>
      <c r="S21">
        <v>39</v>
      </c>
      <c r="T21" s="22"/>
      <c r="U21" s="21">
        <f t="shared" si="14"/>
        <v>6079.2482526339127</v>
      </c>
      <c r="V21" s="22">
        <f t="shared" si="15"/>
        <v>37114.418507155307</v>
      </c>
      <c r="Y21">
        <v>39</v>
      </c>
      <c r="Z21" s="21"/>
      <c r="AA21" s="21"/>
      <c r="AB21" s="21">
        <f t="shared" si="5"/>
        <v>0</v>
      </c>
      <c r="AE21">
        <v>39</v>
      </c>
      <c r="AF21" s="22"/>
      <c r="AG21" s="21"/>
      <c r="AH21" s="22">
        <f t="shared" si="6"/>
        <v>0</v>
      </c>
      <c r="AK21">
        <v>39</v>
      </c>
      <c r="AL21" s="22"/>
      <c r="AM21" s="21"/>
      <c r="AN21" s="22">
        <f t="shared" si="7"/>
        <v>0</v>
      </c>
      <c r="AQ21">
        <v>39</v>
      </c>
      <c r="AR21" s="22"/>
      <c r="AS21" s="21"/>
      <c r="AT21" s="22">
        <f t="shared" si="8"/>
        <v>0</v>
      </c>
      <c r="AW21">
        <v>39</v>
      </c>
      <c r="AX21" s="22"/>
      <c r="AY21" s="21"/>
      <c r="AZ21" s="22">
        <f t="shared" si="9"/>
        <v>0</v>
      </c>
    </row>
    <row r="22" spans="1:52" x14ac:dyDescent="0.2">
      <c r="A22">
        <v>40</v>
      </c>
      <c r="B22" s="16"/>
      <c r="C22" s="17">
        <f t="shared" si="0"/>
        <v>1391</v>
      </c>
      <c r="D22" s="16">
        <f t="shared" si="1"/>
        <v>89027.476724631095</v>
      </c>
      <c r="G22">
        <v>40</v>
      </c>
      <c r="H22" s="21"/>
      <c r="I22" s="21">
        <f t="shared" si="10"/>
        <v>2249.41</v>
      </c>
      <c r="J22" s="21">
        <f t="shared" si="11"/>
        <v>80865.681852417911</v>
      </c>
      <c r="M22">
        <v>40</v>
      </c>
      <c r="N22" s="22"/>
      <c r="O22" s="21">
        <f t="shared" si="12"/>
        <v>3689.7051198974486</v>
      </c>
      <c r="P22" s="22">
        <f t="shared" si="13"/>
        <v>68374.541983015661</v>
      </c>
      <c r="S22">
        <v>40</v>
      </c>
      <c r="T22" s="22"/>
      <c r="U22" s="21">
        <f t="shared" si="14"/>
        <v>6079.2482526339127</v>
      </c>
      <c r="V22" s="22">
        <f t="shared" si="15"/>
        <v>46905.108610504758</v>
      </c>
      <c r="Y22">
        <v>40</v>
      </c>
      <c r="Z22" s="21">
        <f>AB22/12</f>
        <v>847.33934916840326</v>
      </c>
      <c r="AA22" s="21">
        <v>0</v>
      </c>
      <c r="AB22" s="21">
        <f>PMT(AC2,25,0,-1000000)</f>
        <v>10168.072190020839</v>
      </c>
      <c r="AE22">
        <v>40</v>
      </c>
      <c r="AF22" s="22">
        <f>AG22/12</f>
        <v>0</v>
      </c>
      <c r="AG22" s="21"/>
      <c r="AH22" s="22">
        <f t="shared" si="6"/>
        <v>0</v>
      </c>
      <c r="AK22">
        <v>40</v>
      </c>
      <c r="AL22" s="22">
        <f>AM22/12</f>
        <v>0</v>
      </c>
      <c r="AM22" s="21"/>
      <c r="AN22" s="22">
        <f t="shared" si="7"/>
        <v>0</v>
      </c>
      <c r="AQ22">
        <v>40</v>
      </c>
      <c r="AR22" s="22">
        <f>AS22/12</f>
        <v>0</v>
      </c>
      <c r="AS22" s="21"/>
      <c r="AT22" s="22">
        <f t="shared" si="8"/>
        <v>0</v>
      </c>
      <c r="AW22">
        <v>40</v>
      </c>
      <c r="AX22" s="22">
        <f>AY22/12</f>
        <v>0</v>
      </c>
      <c r="AY22" s="21"/>
      <c r="AZ22" s="22">
        <f t="shared" si="9"/>
        <v>0</v>
      </c>
    </row>
    <row r="23" spans="1:52" x14ac:dyDescent="0.2">
      <c r="A23">
        <v>41</v>
      </c>
      <c r="B23" s="16"/>
      <c r="C23" s="17">
        <f t="shared" si="0"/>
        <v>1391</v>
      </c>
      <c r="D23" s="16">
        <f t="shared" si="1"/>
        <v>99321.224397094207</v>
      </c>
      <c r="G23">
        <v>41</v>
      </c>
      <c r="H23" s="21"/>
      <c r="I23" s="21">
        <f t="shared" si="10"/>
        <v>2249.41</v>
      </c>
      <c r="J23" s="21">
        <f t="shared" si="11"/>
        <v>91201.660037659705</v>
      </c>
      <c r="M23">
        <v>41</v>
      </c>
      <c r="N23" s="22"/>
      <c r="O23" s="21">
        <f t="shared" si="12"/>
        <v>3689.7051198974486</v>
      </c>
      <c r="P23" s="22">
        <f t="shared" si="13"/>
        <v>78901.701301214678</v>
      </c>
      <c r="S23">
        <v>41</v>
      </c>
      <c r="T23" s="22"/>
      <c r="U23" s="21">
        <f t="shared" si="14"/>
        <v>6079.2482526339127</v>
      </c>
      <c r="V23" s="22">
        <f t="shared" si="15"/>
        <v>57674.867724189156</v>
      </c>
      <c r="Y23">
        <v>41</v>
      </c>
      <c r="Z23" s="21"/>
      <c r="AA23" s="21">
        <f>AB22</f>
        <v>10168.072190020839</v>
      </c>
      <c r="AB23" s="21">
        <f>(AB22*(1+$W$2))+AA23</f>
        <v>21352.951599043765</v>
      </c>
      <c r="AE23">
        <v>41</v>
      </c>
      <c r="AF23" s="22"/>
      <c r="AG23" s="21"/>
      <c r="AH23" s="22">
        <f t="shared" si="6"/>
        <v>0</v>
      </c>
      <c r="AK23">
        <v>41</v>
      </c>
      <c r="AL23" s="22"/>
      <c r="AM23" s="21"/>
      <c r="AN23" s="22">
        <f t="shared" si="7"/>
        <v>0</v>
      </c>
      <c r="AQ23">
        <v>41</v>
      </c>
      <c r="AR23" s="22"/>
      <c r="AS23" s="21"/>
      <c r="AT23" s="22">
        <f t="shared" si="8"/>
        <v>0</v>
      </c>
      <c r="AW23">
        <v>41</v>
      </c>
      <c r="AX23" s="22"/>
      <c r="AY23" s="21"/>
      <c r="AZ23" s="22">
        <f t="shared" si="9"/>
        <v>0</v>
      </c>
    </row>
    <row r="24" spans="1:52" x14ac:dyDescent="0.2">
      <c r="A24">
        <v>42</v>
      </c>
      <c r="B24" s="16"/>
      <c r="C24" s="17">
        <f t="shared" si="0"/>
        <v>1391</v>
      </c>
      <c r="D24" s="16">
        <f t="shared" si="1"/>
        <v>110644.34683680364</v>
      </c>
      <c r="G24">
        <v>42</v>
      </c>
      <c r="H24" s="21"/>
      <c r="I24" s="21">
        <f t="shared" si="10"/>
        <v>2249.41</v>
      </c>
      <c r="J24" s="21">
        <f t="shared" si="11"/>
        <v>102571.23604142568</v>
      </c>
      <c r="M24">
        <v>42</v>
      </c>
      <c r="N24" s="22"/>
      <c r="O24" s="21">
        <f t="shared" si="12"/>
        <v>3689.7051198974486</v>
      </c>
      <c r="P24" s="22">
        <f t="shared" si="13"/>
        <v>90481.576551233607</v>
      </c>
      <c r="S24">
        <v>42</v>
      </c>
      <c r="T24" s="22"/>
      <c r="U24" s="21">
        <f t="shared" si="14"/>
        <v>6079.2482526339127</v>
      </c>
      <c r="V24" s="22">
        <f t="shared" si="15"/>
        <v>69521.602749241996</v>
      </c>
      <c r="Y24">
        <v>42</v>
      </c>
      <c r="Z24" s="21"/>
      <c r="AA24" s="21">
        <f t="shared" ref="AA24:AA47" si="16">AA23</f>
        <v>10168.072190020839</v>
      </c>
      <c r="AB24" s="21">
        <f t="shared" ref="AB24:AB47" si="17">(AB23*(1+$W$2))+AA24</f>
        <v>33656.318948968983</v>
      </c>
      <c r="AE24">
        <v>42</v>
      </c>
      <c r="AF24" s="22"/>
      <c r="AG24" s="21"/>
      <c r="AH24" s="22">
        <f t="shared" si="6"/>
        <v>0</v>
      </c>
      <c r="AK24">
        <v>42</v>
      </c>
      <c r="AL24" s="22"/>
      <c r="AM24" s="21"/>
      <c r="AN24" s="22">
        <f t="shared" si="7"/>
        <v>0</v>
      </c>
      <c r="AQ24">
        <v>42</v>
      </c>
      <c r="AR24" s="22"/>
      <c r="AS24" s="21"/>
      <c r="AT24" s="22">
        <f t="shared" si="8"/>
        <v>0</v>
      </c>
      <c r="AW24">
        <v>42</v>
      </c>
      <c r="AX24" s="22"/>
      <c r="AY24" s="21"/>
      <c r="AZ24" s="22">
        <f t="shared" si="9"/>
        <v>0</v>
      </c>
    </row>
    <row r="25" spans="1:52" x14ac:dyDescent="0.2">
      <c r="A25">
        <v>43</v>
      </c>
      <c r="B25" s="16"/>
      <c r="C25" s="17">
        <f t="shared" si="0"/>
        <v>1391</v>
      </c>
      <c r="D25" s="16">
        <f t="shared" si="1"/>
        <v>123099.78152048402</v>
      </c>
      <c r="G25">
        <v>43</v>
      </c>
      <c r="H25" s="21"/>
      <c r="I25" s="21">
        <f t="shared" si="10"/>
        <v>2249.41</v>
      </c>
      <c r="J25" s="21">
        <f t="shared" si="11"/>
        <v>115077.76964556826</v>
      </c>
      <c r="M25">
        <v>43</v>
      </c>
      <c r="N25" s="22"/>
      <c r="O25" s="21">
        <f t="shared" si="12"/>
        <v>3689.7051198974486</v>
      </c>
      <c r="P25" s="22">
        <f t="shared" si="13"/>
        <v>103219.43932625443</v>
      </c>
      <c r="S25">
        <v>43</v>
      </c>
      <c r="T25" s="22"/>
      <c r="U25" s="21">
        <f t="shared" si="14"/>
        <v>6079.2482526339127</v>
      </c>
      <c r="V25" s="22">
        <f t="shared" si="15"/>
        <v>82553.011276800113</v>
      </c>
      <c r="Y25">
        <v>43</v>
      </c>
      <c r="Z25" s="21"/>
      <c r="AA25" s="21">
        <f t="shared" si="16"/>
        <v>10168.072190020839</v>
      </c>
      <c r="AB25" s="21">
        <f t="shared" si="17"/>
        <v>47190.023033886719</v>
      </c>
      <c r="AE25">
        <v>43</v>
      </c>
      <c r="AF25" s="22"/>
      <c r="AG25" s="21"/>
      <c r="AH25" s="22">
        <f t="shared" si="6"/>
        <v>0</v>
      </c>
      <c r="AK25">
        <v>43</v>
      </c>
      <c r="AL25" s="22"/>
      <c r="AM25" s="21"/>
      <c r="AN25" s="22">
        <f t="shared" si="7"/>
        <v>0</v>
      </c>
      <c r="AQ25">
        <v>43</v>
      </c>
      <c r="AR25" s="22"/>
      <c r="AS25" s="21"/>
      <c r="AT25" s="22">
        <f t="shared" si="8"/>
        <v>0</v>
      </c>
      <c r="AW25">
        <v>43</v>
      </c>
      <c r="AX25" s="22"/>
      <c r="AY25" s="21"/>
      <c r="AZ25" s="22">
        <f t="shared" si="9"/>
        <v>0</v>
      </c>
    </row>
    <row r="26" spans="1:52" x14ac:dyDescent="0.2">
      <c r="A26">
        <v>44</v>
      </c>
      <c r="B26" s="16"/>
      <c r="C26" s="17">
        <f t="shared" si="0"/>
        <v>1391</v>
      </c>
      <c r="D26" s="16">
        <f t="shared" si="1"/>
        <v>136800.75967253244</v>
      </c>
      <c r="G26">
        <v>44</v>
      </c>
      <c r="H26" s="21"/>
      <c r="I26" s="21">
        <f t="shared" si="10"/>
        <v>2249.41</v>
      </c>
      <c r="J26" s="21">
        <f t="shared" si="11"/>
        <v>128834.9566101251</v>
      </c>
      <c r="M26">
        <v>44</v>
      </c>
      <c r="N26" s="22"/>
      <c r="O26" s="21">
        <f t="shared" si="12"/>
        <v>3689.7051198974486</v>
      </c>
      <c r="P26" s="22">
        <f t="shared" si="13"/>
        <v>117231.08837877733</v>
      </c>
      <c r="S26">
        <v>44</v>
      </c>
      <c r="T26" s="22"/>
      <c r="U26" s="21">
        <f t="shared" si="14"/>
        <v>6079.2482526339127</v>
      </c>
      <c r="V26" s="22">
        <f t="shared" si="15"/>
        <v>96887.560657114052</v>
      </c>
      <c r="Y26">
        <v>44</v>
      </c>
      <c r="Z26" s="21"/>
      <c r="AA26" s="21">
        <f t="shared" si="16"/>
        <v>10168.072190020839</v>
      </c>
      <c r="AB26" s="21">
        <f t="shared" si="17"/>
        <v>62077.097527296231</v>
      </c>
      <c r="AE26">
        <v>44</v>
      </c>
      <c r="AF26" s="22"/>
      <c r="AG26" s="21"/>
      <c r="AH26" s="22">
        <f t="shared" si="6"/>
        <v>0</v>
      </c>
      <c r="AK26">
        <v>44</v>
      </c>
      <c r="AL26" s="22"/>
      <c r="AM26" s="21"/>
      <c r="AN26" s="22">
        <f t="shared" si="7"/>
        <v>0</v>
      </c>
      <c r="AQ26">
        <v>44</v>
      </c>
      <c r="AR26" s="22"/>
      <c r="AS26" s="21"/>
      <c r="AT26" s="22">
        <f t="shared" si="8"/>
        <v>0</v>
      </c>
      <c r="AW26">
        <v>44</v>
      </c>
      <c r="AX26" s="22"/>
      <c r="AY26" s="21"/>
      <c r="AZ26" s="22">
        <f t="shared" si="9"/>
        <v>0</v>
      </c>
    </row>
    <row r="27" spans="1:52" x14ac:dyDescent="0.2">
      <c r="A27">
        <v>45</v>
      </c>
      <c r="B27" s="16"/>
      <c r="C27" s="17">
        <f t="shared" si="0"/>
        <v>1391</v>
      </c>
      <c r="D27" s="16">
        <f t="shared" si="1"/>
        <v>151871.83563978568</v>
      </c>
      <c r="G27">
        <v>45</v>
      </c>
      <c r="H27" s="21"/>
      <c r="I27" s="21">
        <f t="shared" si="10"/>
        <v>2249.41</v>
      </c>
      <c r="J27" s="21">
        <f t="shared" si="11"/>
        <v>143967.86227113762</v>
      </c>
      <c r="M27">
        <v>45</v>
      </c>
      <c r="N27" s="22"/>
      <c r="O27" s="21">
        <f t="shared" si="12"/>
        <v>3689.7051198974486</v>
      </c>
      <c r="P27" s="22">
        <f t="shared" si="13"/>
        <v>132643.90233655254</v>
      </c>
      <c r="S27">
        <v>45</v>
      </c>
      <c r="T27" s="22"/>
      <c r="U27" s="21">
        <f t="shared" si="14"/>
        <v>6079.2482526339127</v>
      </c>
      <c r="V27" s="22">
        <f t="shared" si="15"/>
        <v>112655.56497545938</v>
      </c>
      <c r="Y27">
        <v>45</v>
      </c>
      <c r="Z27" s="21"/>
      <c r="AA27" s="21">
        <f t="shared" si="16"/>
        <v>10168.072190020839</v>
      </c>
      <c r="AB27" s="21">
        <f t="shared" si="17"/>
        <v>78452.879470046712</v>
      </c>
      <c r="AE27">
        <v>45</v>
      </c>
      <c r="AF27" s="22">
        <f>AH27/12</f>
        <v>1454.9687310454826</v>
      </c>
      <c r="AG27" s="21">
        <v>0</v>
      </c>
      <c r="AH27" s="22">
        <f>PMT(AI2,20,0,-1000000)</f>
        <v>17459.624772545791</v>
      </c>
      <c r="AK27">
        <v>45</v>
      </c>
      <c r="AL27" s="22">
        <f>AM27/12</f>
        <v>0</v>
      </c>
      <c r="AM27" s="21"/>
      <c r="AN27" s="22">
        <f t="shared" si="7"/>
        <v>0</v>
      </c>
      <c r="AQ27">
        <v>45</v>
      </c>
      <c r="AR27" s="22">
        <f>AS27/12</f>
        <v>0</v>
      </c>
      <c r="AS27" s="21"/>
      <c r="AT27" s="22">
        <f t="shared" si="8"/>
        <v>0</v>
      </c>
      <c r="AW27">
        <v>45</v>
      </c>
      <c r="AX27" s="22">
        <f>AY27/12</f>
        <v>0</v>
      </c>
      <c r="AY27" s="21"/>
      <c r="AZ27" s="22">
        <f t="shared" si="9"/>
        <v>0</v>
      </c>
    </row>
    <row r="28" spans="1:52" x14ac:dyDescent="0.2">
      <c r="A28">
        <v>46</v>
      </c>
      <c r="B28" s="16"/>
      <c r="C28" s="17">
        <f t="shared" si="0"/>
        <v>1391</v>
      </c>
      <c r="D28" s="16">
        <f t="shared" si="1"/>
        <v>168450.01920376427</v>
      </c>
      <c r="G28">
        <v>46</v>
      </c>
      <c r="H28" s="21"/>
      <c r="I28" s="21">
        <f t="shared" si="10"/>
        <v>2249.41</v>
      </c>
      <c r="J28" s="21">
        <f t="shared" si="11"/>
        <v>160614.0584982514</v>
      </c>
      <c r="M28">
        <v>46</v>
      </c>
      <c r="N28" s="22"/>
      <c r="O28" s="21">
        <f t="shared" si="12"/>
        <v>3689.7051198974486</v>
      </c>
      <c r="P28" s="22">
        <f t="shared" si="13"/>
        <v>149597.99769010523</v>
      </c>
      <c r="S28">
        <v>46</v>
      </c>
      <c r="T28" s="22"/>
      <c r="U28" s="21">
        <f t="shared" si="14"/>
        <v>6079.2482526339127</v>
      </c>
      <c r="V28" s="22">
        <f t="shared" si="15"/>
        <v>130000.36972563923</v>
      </c>
      <c r="Y28">
        <v>46</v>
      </c>
      <c r="Z28" s="21"/>
      <c r="AA28" s="21">
        <f t="shared" si="16"/>
        <v>10168.072190020839</v>
      </c>
      <c r="AB28" s="21">
        <f t="shared" si="17"/>
        <v>96466.239607072232</v>
      </c>
      <c r="AE28">
        <v>46</v>
      </c>
      <c r="AF28" s="22"/>
      <c r="AG28" s="21">
        <f>AH27</f>
        <v>17459.624772545791</v>
      </c>
      <c r="AH28" s="22">
        <f>(AH27*(1+$W$2))+AG28</f>
        <v>36665.212022346161</v>
      </c>
      <c r="AK28">
        <v>46</v>
      </c>
      <c r="AL28" s="22"/>
      <c r="AM28" s="21"/>
      <c r="AN28" s="22">
        <f t="shared" si="7"/>
        <v>0</v>
      </c>
      <c r="AQ28">
        <v>46</v>
      </c>
      <c r="AR28" s="22"/>
      <c r="AS28" s="21"/>
      <c r="AT28" s="22">
        <f t="shared" si="8"/>
        <v>0</v>
      </c>
      <c r="AW28">
        <v>46</v>
      </c>
      <c r="AX28" s="22"/>
      <c r="AY28" s="21"/>
      <c r="AZ28" s="22">
        <f t="shared" si="9"/>
        <v>0</v>
      </c>
    </row>
    <row r="29" spans="1:52" x14ac:dyDescent="0.2">
      <c r="A29">
        <v>47</v>
      </c>
      <c r="B29" s="16"/>
      <c r="C29" s="17">
        <f t="shared" si="0"/>
        <v>1391</v>
      </c>
      <c r="D29" s="16">
        <f t="shared" si="1"/>
        <v>186686.02112414071</v>
      </c>
      <c r="G29">
        <v>47</v>
      </c>
      <c r="H29" s="21"/>
      <c r="I29" s="21">
        <f t="shared" si="10"/>
        <v>2249.41</v>
      </c>
      <c r="J29" s="21">
        <f t="shared" si="11"/>
        <v>178924.87434807656</v>
      </c>
      <c r="M29">
        <v>47</v>
      </c>
      <c r="N29" s="22"/>
      <c r="O29" s="21">
        <f t="shared" si="12"/>
        <v>3689.7051198974486</v>
      </c>
      <c r="P29" s="22">
        <f t="shared" si="13"/>
        <v>168247.50257901321</v>
      </c>
      <c r="S29">
        <v>47</v>
      </c>
      <c r="T29" s="22"/>
      <c r="U29" s="21">
        <f t="shared" si="14"/>
        <v>6079.2482526339127</v>
      </c>
      <c r="V29" s="22">
        <f t="shared" si="15"/>
        <v>149079.65495083708</v>
      </c>
      <c r="Y29">
        <v>47</v>
      </c>
      <c r="Z29" s="21"/>
      <c r="AA29" s="21">
        <f t="shared" si="16"/>
        <v>10168.072190020839</v>
      </c>
      <c r="AB29" s="21">
        <f t="shared" si="17"/>
        <v>116280.93575780031</v>
      </c>
      <c r="AE29">
        <v>47</v>
      </c>
      <c r="AF29" s="22"/>
      <c r="AG29" s="21">
        <f t="shared" ref="AG29:AG47" si="18">AG28</f>
        <v>17459.624772545791</v>
      </c>
      <c r="AH29" s="22">
        <f t="shared" ref="AH29:AH47" si="19">(AH28*(1+$W$2))+AG29</f>
        <v>57791.357997126572</v>
      </c>
      <c r="AK29">
        <v>47</v>
      </c>
      <c r="AL29" s="22"/>
      <c r="AM29" s="21"/>
      <c r="AN29" s="22">
        <f t="shared" si="7"/>
        <v>0</v>
      </c>
      <c r="AQ29">
        <v>47</v>
      </c>
      <c r="AR29" s="22"/>
      <c r="AS29" s="21"/>
      <c r="AT29" s="22">
        <f t="shared" si="8"/>
        <v>0</v>
      </c>
      <c r="AW29">
        <v>47</v>
      </c>
      <c r="AX29" s="22"/>
      <c r="AY29" s="21"/>
      <c r="AZ29" s="22">
        <f t="shared" si="9"/>
        <v>0</v>
      </c>
    </row>
    <row r="30" spans="1:52" x14ac:dyDescent="0.2">
      <c r="A30">
        <v>48</v>
      </c>
      <c r="B30" s="16"/>
      <c r="C30" s="17">
        <f t="shared" si="0"/>
        <v>1391</v>
      </c>
      <c r="D30" s="16">
        <f t="shared" si="1"/>
        <v>206745.62323655479</v>
      </c>
      <c r="G30">
        <v>48</v>
      </c>
      <c r="H30" s="21"/>
      <c r="I30" s="21">
        <f t="shared" si="10"/>
        <v>2249.41</v>
      </c>
      <c r="J30" s="21">
        <f t="shared" si="11"/>
        <v>199066.77178288423</v>
      </c>
      <c r="M30">
        <v>48</v>
      </c>
      <c r="N30" s="22"/>
      <c r="O30" s="21">
        <f t="shared" si="12"/>
        <v>3689.7051198974486</v>
      </c>
      <c r="P30" s="22">
        <f t="shared" si="13"/>
        <v>188761.95795681197</v>
      </c>
      <c r="S30">
        <v>48</v>
      </c>
      <c r="T30" s="22"/>
      <c r="U30" s="21">
        <f t="shared" si="14"/>
        <v>6079.2482526339127</v>
      </c>
      <c r="V30" s="22">
        <f t="shared" si="15"/>
        <v>170066.8686985547</v>
      </c>
      <c r="Y30">
        <v>48</v>
      </c>
      <c r="Z30" s="21"/>
      <c r="AA30" s="21">
        <f t="shared" si="16"/>
        <v>10168.072190020839</v>
      </c>
      <c r="AB30" s="21">
        <f t="shared" si="17"/>
        <v>138077.10152360119</v>
      </c>
      <c r="AE30">
        <v>48</v>
      </c>
      <c r="AF30" s="22"/>
      <c r="AG30" s="21">
        <f t="shared" si="18"/>
        <v>17459.624772545791</v>
      </c>
      <c r="AH30" s="22">
        <f t="shared" si="19"/>
        <v>81030.118569385028</v>
      </c>
      <c r="AK30">
        <v>48</v>
      </c>
      <c r="AL30" s="22"/>
      <c r="AM30" s="21"/>
      <c r="AN30" s="22">
        <f t="shared" si="7"/>
        <v>0</v>
      </c>
      <c r="AQ30">
        <v>48</v>
      </c>
      <c r="AR30" s="22"/>
      <c r="AS30" s="21"/>
      <c r="AT30" s="22">
        <f t="shared" si="8"/>
        <v>0</v>
      </c>
      <c r="AW30">
        <v>48</v>
      </c>
      <c r="AX30" s="22"/>
      <c r="AY30" s="21"/>
      <c r="AZ30" s="22">
        <f t="shared" si="9"/>
        <v>0</v>
      </c>
    </row>
    <row r="31" spans="1:52" x14ac:dyDescent="0.2">
      <c r="A31">
        <v>49</v>
      </c>
      <c r="B31" s="16"/>
      <c r="C31" s="17">
        <f t="shared" si="0"/>
        <v>1391</v>
      </c>
      <c r="D31" s="16">
        <f t="shared" si="1"/>
        <v>228811.18556021029</v>
      </c>
      <c r="G31">
        <v>49</v>
      </c>
      <c r="H31" s="21"/>
      <c r="I31" s="21">
        <f t="shared" si="10"/>
        <v>2249.41</v>
      </c>
      <c r="J31" s="21">
        <f t="shared" si="11"/>
        <v>221222.85896117266</v>
      </c>
      <c r="M31">
        <v>49</v>
      </c>
      <c r="N31" s="22"/>
      <c r="O31" s="21">
        <f t="shared" si="12"/>
        <v>3689.7051198974486</v>
      </c>
      <c r="P31" s="22">
        <f t="shared" si="13"/>
        <v>211327.85887239061</v>
      </c>
      <c r="S31">
        <v>49</v>
      </c>
      <c r="T31" s="22"/>
      <c r="U31" s="21">
        <f t="shared" si="14"/>
        <v>6079.2482526339127</v>
      </c>
      <c r="V31" s="22">
        <f t="shared" si="15"/>
        <v>193152.80382104407</v>
      </c>
      <c r="Y31">
        <v>49</v>
      </c>
      <c r="Z31" s="21"/>
      <c r="AA31" s="21">
        <f t="shared" si="16"/>
        <v>10168.072190020839</v>
      </c>
      <c r="AB31" s="21">
        <f t="shared" si="17"/>
        <v>162052.88386598218</v>
      </c>
      <c r="AE31">
        <v>49</v>
      </c>
      <c r="AF31" s="22"/>
      <c r="AG31" s="21">
        <f t="shared" si="18"/>
        <v>17459.624772545791</v>
      </c>
      <c r="AH31" s="22">
        <f t="shared" si="19"/>
        <v>106592.75519886933</v>
      </c>
      <c r="AK31">
        <v>49</v>
      </c>
      <c r="AL31" s="22"/>
      <c r="AM31" s="21"/>
      <c r="AN31" s="22">
        <f t="shared" si="7"/>
        <v>0</v>
      </c>
      <c r="AQ31">
        <v>49</v>
      </c>
      <c r="AR31" s="22"/>
      <c r="AS31" s="21"/>
      <c r="AT31" s="22">
        <f t="shared" si="8"/>
        <v>0</v>
      </c>
      <c r="AW31">
        <v>49</v>
      </c>
      <c r="AX31" s="22"/>
      <c r="AY31" s="21"/>
      <c r="AZ31" s="22">
        <f t="shared" si="9"/>
        <v>0</v>
      </c>
    </row>
    <row r="32" spans="1:52" x14ac:dyDescent="0.2">
      <c r="A32">
        <v>50</v>
      </c>
      <c r="B32" s="16"/>
      <c r="C32" s="17">
        <f t="shared" si="0"/>
        <v>1391</v>
      </c>
      <c r="D32" s="16">
        <f t="shared" si="1"/>
        <v>253083.30411623133</v>
      </c>
      <c r="G32">
        <v>50</v>
      </c>
      <c r="H32" s="21"/>
      <c r="I32" s="21">
        <f t="shared" si="10"/>
        <v>2249.41</v>
      </c>
      <c r="J32" s="21">
        <f t="shared" si="11"/>
        <v>245594.55485728994</v>
      </c>
      <c r="M32">
        <v>50</v>
      </c>
      <c r="N32" s="22"/>
      <c r="O32" s="21">
        <f t="shared" si="12"/>
        <v>3689.7051198974486</v>
      </c>
      <c r="P32" s="22">
        <f t="shared" si="13"/>
        <v>236150.34987952714</v>
      </c>
      <c r="S32">
        <v>50</v>
      </c>
      <c r="T32" s="22"/>
      <c r="U32" s="21">
        <f t="shared" si="14"/>
        <v>6079.2482526339127</v>
      </c>
      <c r="V32" s="22">
        <f t="shared" si="15"/>
        <v>218547.33245578239</v>
      </c>
      <c r="Y32">
        <v>50</v>
      </c>
      <c r="Z32" s="21"/>
      <c r="AA32" s="21">
        <f t="shared" si="16"/>
        <v>10168.072190020839</v>
      </c>
      <c r="AB32" s="21">
        <f t="shared" si="17"/>
        <v>188426.24444260125</v>
      </c>
      <c r="AE32">
        <v>50</v>
      </c>
      <c r="AF32" s="22"/>
      <c r="AG32" s="21">
        <f t="shared" si="18"/>
        <v>17459.624772545791</v>
      </c>
      <c r="AH32" s="22">
        <f t="shared" si="19"/>
        <v>134711.65549130205</v>
      </c>
      <c r="AK32">
        <v>50</v>
      </c>
      <c r="AL32" s="22">
        <f>AN32/12</f>
        <v>2622.8147406143526</v>
      </c>
      <c r="AM32" s="21">
        <v>0</v>
      </c>
      <c r="AN32" s="22">
        <f>PMT(AO2,15,0,-1000000)</f>
        <v>31473.776887372231</v>
      </c>
      <c r="AQ32">
        <v>50</v>
      </c>
      <c r="AR32" s="22">
        <f>AS32/12</f>
        <v>0</v>
      </c>
      <c r="AS32" s="21"/>
      <c r="AT32" s="22">
        <f t="shared" si="8"/>
        <v>0</v>
      </c>
      <c r="AW32">
        <v>50</v>
      </c>
      <c r="AX32" s="22">
        <f>AY32/12</f>
        <v>0</v>
      </c>
      <c r="AY32" s="21"/>
      <c r="AZ32" s="22">
        <f t="shared" si="9"/>
        <v>0</v>
      </c>
    </row>
    <row r="33" spans="1:52" x14ac:dyDescent="0.2">
      <c r="A33">
        <v>51</v>
      </c>
      <c r="B33" s="16"/>
      <c r="C33" s="17">
        <f t="shared" si="0"/>
        <v>1391</v>
      </c>
      <c r="D33" s="16">
        <f t="shared" si="1"/>
        <v>279782.6345278545</v>
      </c>
      <c r="G33">
        <v>51</v>
      </c>
      <c r="H33" s="21"/>
      <c r="I33" s="21">
        <f t="shared" si="10"/>
        <v>2249.41</v>
      </c>
      <c r="J33" s="21">
        <f t="shared" si="11"/>
        <v>272403.42034301895</v>
      </c>
      <c r="M33">
        <v>51</v>
      </c>
      <c r="N33" s="22"/>
      <c r="O33" s="21">
        <f t="shared" si="12"/>
        <v>3689.7051198974486</v>
      </c>
      <c r="P33" s="22">
        <f t="shared" si="13"/>
        <v>263455.08998737735</v>
      </c>
      <c r="S33">
        <v>51</v>
      </c>
      <c r="T33" s="22"/>
      <c r="U33" s="21">
        <f t="shared" si="14"/>
        <v>6079.2482526339127</v>
      </c>
      <c r="V33" s="22">
        <f t="shared" si="15"/>
        <v>246481.31395399454</v>
      </c>
      <c r="Y33">
        <v>51</v>
      </c>
      <c r="Z33" s="21"/>
      <c r="AA33" s="21">
        <f t="shared" si="16"/>
        <v>10168.072190020839</v>
      </c>
      <c r="AB33" s="21">
        <f t="shared" si="17"/>
        <v>217436.94107688224</v>
      </c>
      <c r="AE33">
        <v>51</v>
      </c>
      <c r="AF33" s="22"/>
      <c r="AG33" s="21">
        <f t="shared" si="18"/>
        <v>17459.624772545791</v>
      </c>
      <c r="AH33" s="22">
        <f t="shared" si="19"/>
        <v>165642.44581297805</v>
      </c>
      <c r="AK33">
        <v>51</v>
      </c>
      <c r="AL33" s="22"/>
      <c r="AM33" s="21">
        <f>AN32</f>
        <v>31473.776887372231</v>
      </c>
      <c r="AN33" s="22">
        <f t="shared" ref="AN33:AN47" si="20">(AN32*(1+$W$2))+AM33</f>
        <v>66094.931463481684</v>
      </c>
      <c r="AQ33">
        <v>51</v>
      </c>
      <c r="AR33" s="22"/>
      <c r="AS33" s="21"/>
      <c r="AT33" s="22">
        <f t="shared" si="8"/>
        <v>0</v>
      </c>
      <c r="AW33">
        <v>51</v>
      </c>
      <c r="AX33" s="22"/>
      <c r="AY33" s="21"/>
      <c r="AZ33" s="22">
        <f t="shared" si="9"/>
        <v>0</v>
      </c>
    </row>
    <row r="34" spans="1:52" x14ac:dyDescent="0.2">
      <c r="A34">
        <v>52</v>
      </c>
      <c r="B34" s="16"/>
      <c r="C34" s="17">
        <f t="shared" si="0"/>
        <v>1391</v>
      </c>
      <c r="D34" s="16">
        <f t="shared" si="1"/>
        <v>309151.89798064</v>
      </c>
      <c r="G34">
        <v>52</v>
      </c>
      <c r="H34" s="21"/>
      <c r="I34" s="21">
        <f t="shared" si="10"/>
        <v>2249.41</v>
      </c>
      <c r="J34" s="21">
        <f t="shared" si="11"/>
        <v>301893.17237732082</v>
      </c>
      <c r="M34">
        <v>52</v>
      </c>
      <c r="N34" s="22"/>
      <c r="O34" s="21">
        <f t="shared" si="12"/>
        <v>3689.7051198974486</v>
      </c>
      <c r="P34" s="22">
        <f t="shared" si="13"/>
        <v>293490.30410601257</v>
      </c>
      <c r="S34">
        <v>52</v>
      </c>
      <c r="T34" s="22"/>
      <c r="U34" s="21">
        <f t="shared" si="14"/>
        <v>6079.2482526339127</v>
      </c>
      <c r="V34" s="22">
        <f t="shared" si="15"/>
        <v>277208.6936020279</v>
      </c>
      <c r="Y34">
        <v>52</v>
      </c>
      <c r="Z34" s="21"/>
      <c r="AA34" s="21">
        <f t="shared" si="16"/>
        <v>10168.072190020839</v>
      </c>
      <c r="AB34" s="21">
        <f t="shared" si="17"/>
        <v>249348.70737459132</v>
      </c>
      <c r="AE34">
        <v>52</v>
      </c>
      <c r="AF34" s="22"/>
      <c r="AG34" s="21">
        <f t="shared" si="18"/>
        <v>17459.624772545791</v>
      </c>
      <c r="AH34" s="22">
        <f t="shared" si="19"/>
        <v>199666.31516682167</v>
      </c>
      <c r="AK34">
        <v>52</v>
      </c>
      <c r="AL34" s="22"/>
      <c r="AM34" s="21">
        <f t="shared" ref="AM34:AM47" si="21">AM33</f>
        <v>31473.776887372231</v>
      </c>
      <c r="AN34" s="22">
        <f t="shared" si="20"/>
        <v>104178.2014972021</v>
      </c>
      <c r="AQ34">
        <v>52</v>
      </c>
      <c r="AR34" s="22"/>
      <c r="AS34" s="21"/>
      <c r="AT34" s="22">
        <f t="shared" si="8"/>
        <v>0</v>
      </c>
      <c r="AW34">
        <v>52</v>
      </c>
      <c r="AX34" s="22"/>
      <c r="AY34" s="21"/>
      <c r="AZ34" s="22">
        <f t="shared" si="9"/>
        <v>0</v>
      </c>
    </row>
    <row r="35" spans="1:52" x14ac:dyDescent="0.2">
      <c r="A35">
        <v>53</v>
      </c>
      <c r="B35" s="16"/>
      <c r="C35" s="17">
        <f t="shared" si="0"/>
        <v>1391</v>
      </c>
      <c r="D35" s="16">
        <f t="shared" si="1"/>
        <v>341458.08777870401</v>
      </c>
      <c r="G35">
        <v>53</v>
      </c>
      <c r="H35" s="21"/>
      <c r="I35" s="21">
        <f t="shared" si="10"/>
        <v>2249.41</v>
      </c>
      <c r="J35" s="21">
        <f t="shared" si="11"/>
        <v>334331.89961505291</v>
      </c>
      <c r="M35">
        <v>53</v>
      </c>
      <c r="N35" s="22"/>
      <c r="O35" s="21">
        <f t="shared" si="12"/>
        <v>3689.7051198974486</v>
      </c>
      <c r="P35" s="22">
        <f t="shared" si="13"/>
        <v>326529.0396365113</v>
      </c>
      <c r="S35">
        <v>53</v>
      </c>
      <c r="T35" s="22"/>
      <c r="U35" s="21">
        <f t="shared" si="14"/>
        <v>6079.2482526339127</v>
      </c>
      <c r="V35" s="22">
        <f t="shared" si="15"/>
        <v>311008.8112148646</v>
      </c>
      <c r="Y35">
        <v>53</v>
      </c>
      <c r="Z35" s="21"/>
      <c r="AA35" s="21">
        <f t="shared" si="16"/>
        <v>10168.072190020839</v>
      </c>
      <c r="AB35" s="21">
        <f t="shared" si="17"/>
        <v>284451.6503020713</v>
      </c>
      <c r="AE35">
        <v>53</v>
      </c>
      <c r="AF35" s="22"/>
      <c r="AG35" s="21">
        <f t="shared" si="18"/>
        <v>17459.624772545791</v>
      </c>
      <c r="AH35" s="22">
        <f t="shared" si="19"/>
        <v>237092.57145604966</v>
      </c>
      <c r="AK35">
        <v>53</v>
      </c>
      <c r="AL35" s="22"/>
      <c r="AM35" s="21">
        <f t="shared" si="21"/>
        <v>31473.776887372231</v>
      </c>
      <c r="AN35" s="22">
        <f t="shared" si="20"/>
        <v>146069.79853429456</v>
      </c>
      <c r="AQ35">
        <v>53</v>
      </c>
      <c r="AR35" s="22"/>
      <c r="AS35" s="21"/>
      <c r="AT35" s="22">
        <f t="shared" si="8"/>
        <v>0</v>
      </c>
      <c r="AW35">
        <v>53</v>
      </c>
      <c r="AX35" s="22"/>
      <c r="AY35" s="21"/>
      <c r="AZ35" s="22">
        <f t="shared" si="9"/>
        <v>0</v>
      </c>
    </row>
    <row r="36" spans="1:52" x14ac:dyDescent="0.2">
      <c r="A36">
        <v>54</v>
      </c>
      <c r="B36" s="16"/>
      <c r="C36" s="17">
        <f t="shared" si="0"/>
        <v>1391</v>
      </c>
      <c r="D36" s="16">
        <f t="shared" si="1"/>
        <v>376994.89655657444</v>
      </c>
      <c r="G36">
        <v>54</v>
      </c>
      <c r="H36" s="21"/>
      <c r="I36" s="21">
        <f t="shared" si="10"/>
        <v>2249.41</v>
      </c>
      <c r="J36" s="21">
        <f t="shared" si="11"/>
        <v>370014.49957655818</v>
      </c>
      <c r="M36">
        <v>54</v>
      </c>
      <c r="N36" s="22"/>
      <c r="O36" s="21">
        <f t="shared" si="12"/>
        <v>3689.7051198974486</v>
      </c>
      <c r="P36" s="22">
        <f t="shared" si="13"/>
        <v>362871.64872005989</v>
      </c>
      <c r="S36">
        <v>54</v>
      </c>
      <c r="T36" s="22"/>
      <c r="U36" s="21">
        <f t="shared" si="14"/>
        <v>6079.2482526339127</v>
      </c>
      <c r="V36" s="22">
        <f t="shared" si="15"/>
        <v>348188.94058898499</v>
      </c>
      <c r="Y36">
        <v>54</v>
      </c>
      <c r="Z36" s="21"/>
      <c r="AA36" s="21">
        <f t="shared" si="16"/>
        <v>10168.072190020839</v>
      </c>
      <c r="AB36" s="21">
        <f t="shared" si="17"/>
        <v>323064.88752229925</v>
      </c>
      <c r="AE36">
        <v>54</v>
      </c>
      <c r="AF36" s="22"/>
      <c r="AG36" s="21">
        <f t="shared" si="18"/>
        <v>17459.624772545791</v>
      </c>
      <c r="AH36" s="22">
        <f t="shared" si="19"/>
        <v>278261.45337420044</v>
      </c>
      <c r="AK36">
        <v>54</v>
      </c>
      <c r="AL36" s="22"/>
      <c r="AM36" s="21">
        <f t="shared" si="21"/>
        <v>31473.776887372231</v>
      </c>
      <c r="AN36" s="22">
        <f t="shared" si="20"/>
        <v>192150.55527509627</v>
      </c>
      <c r="AQ36">
        <v>54</v>
      </c>
      <c r="AR36" s="22"/>
      <c r="AS36" s="21"/>
      <c r="AT36" s="22">
        <f t="shared" si="8"/>
        <v>0</v>
      </c>
      <c r="AW36">
        <v>54</v>
      </c>
      <c r="AX36" s="22"/>
      <c r="AY36" s="21"/>
      <c r="AZ36" s="22">
        <f t="shared" si="9"/>
        <v>0</v>
      </c>
    </row>
    <row r="37" spans="1:52" x14ac:dyDescent="0.2">
      <c r="A37">
        <v>55</v>
      </c>
      <c r="B37" s="16"/>
      <c r="C37" s="17">
        <f t="shared" si="0"/>
        <v>1391</v>
      </c>
      <c r="D37" s="16">
        <f t="shared" si="1"/>
        <v>416085.38621223194</v>
      </c>
      <c r="G37">
        <v>55</v>
      </c>
      <c r="H37" s="21"/>
      <c r="I37" s="21">
        <f t="shared" si="10"/>
        <v>2249.41</v>
      </c>
      <c r="J37" s="21">
        <f t="shared" si="11"/>
        <v>409265.35953421402</v>
      </c>
      <c r="M37">
        <v>55</v>
      </c>
      <c r="N37" s="22"/>
      <c r="O37" s="21">
        <f t="shared" si="12"/>
        <v>3689.7051198974486</v>
      </c>
      <c r="P37" s="22">
        <f t="shared" si="13"/>
        <v>402848.51871196338</v>
      </c>
      <c r="S37">
        <v>55</v>
      </c>
      <c r="T37" s="22"/>
      <c r="U37" s="21">
        <f t="shared" si="14"/>
        <v>6079.2482526339127</v>
      </c>
      <c r="V37" s="22">
        <f t="shared" si="15"/>
        <v>389087.08290051745</v>
      </c>
      <c r="Y37">
        <v>55</v>
      </c>
      <c r="Z37" s="21"/>
      <c r="AA37" s="21">
        <f t="shared" si="16"/>
        <v>10168.072190020839</v>
      </c>
      <c r="AB37" s="21">
        <f t="shared" si="17"/>
        <v>365539.44846455002</v>
      </c>
      <c r="AE37">
        <v>55</v>
      </c>
      <c r="AF37" s="22"/>
      <c r="AG37" s="21">
        <f t="shared" si="18"/>
        <v>17459.624772545791</v>
      </c>
      <c r="AH37" s="22">
        <f t="shared" si="19"/>
        <v>323547.22348416626</v>
      </c>
      <c r="AK37">
        <v>55</v>
      </c>
      <c r="AL37" s="22"/>
      <c r="AM37" s="21">
        <f t="shared" si="21"/>
        <v>31473.776887372231</v>
      </c>
      <c r="AN37" s="22">
        <f t="shared" si="20"/>
        <v>242839.38768997815</v>
      </c>
      <c r="AQ37">
        <v>55</v>
      </c>
      <c r="AR37" s="22">
        <f>AT37/12</f>
        <v>5228.7829068759675</v>
      </c>
      <c r="AS37" s="21">
        <v>0</v>
      </c>
      <c r="AT37" s="22">
        <f>PMT(AU2,10,0,-1000000)</f>
        <v>62745.394882511609</v>
      </c>
      <c r="AW37">
        <v>55</v>
      </c>
      <c r="AX37" s="22">
        <f>AY37/12</f>
        <v>0</v>
      </c>
      <c r="AY37" s="21"/>
      <c r="AZ37" s="22">
        <f t="shared" si="9"/>
        <v>0</v>
      </c>
    </row>
    <row r="38" spans="1:52" x14ac:dyDescent="0.2">
      <c r="A38">
        <v>56</v>
      </c>
      <c r="B38" s="16"/>
      <c r="C38" s="17">
        <f t="shared" si="0"/>
        <v>1391</v>
      </c>
      <c r="D38" s="16">
        <f t="shared" si="1"/>
        <v>459084.92483345518</v>
      </c>
      <c r="G38">
        <v>56</v>
      </c>
      <c r="H38" s="21"/>
      <c r="I38" s="21">
        <f t="shared" si="10"/>
        <v>2249.41</v>
      </c>
      <c r="J38" s="21">
        <f t="shared" si="11"/>
        <v>452441.30548763543</v>
      </c>
      <c r="M38">
        <v>56</v>
      </c>
      <c r="N38" s="22"/>
      <c r="O38" s="21">
        <f t="shared" si="12"/>
        <v>3689.7051198974486</v>
      </c>
      <c r="P38" s="22">
        <f t="shared" si="13"/>
        <v>446823.07570305717</v>
      </c>
      <c r="S38">
        <v>56</v>
      </c>
      <c r="T38" s="22"/>
      <c r="U38" s="21">
        <f t="shared" si="14"/>
        <v>6079.2482526339127</v>
      </c>
      <c r="V38" s="22">
        <f t="shared" si="15"/>
        <v>434075.03944320313</v>
      </c>
      <c r="Y38">
        <v>56</v>
      </c>
      <c r="Z38" s="21"/>
      <c r="AA38" s="21">
        <f t="shared" si="16"/>
        <v>10168.072190020839</v>
      </c>
      <c r="AB38" s="21">
        <f t="shared" si="17"/>
        <v>412261.46550102584</v>
      </c>
      <c r="AE38">
        <v>56</v>
      </c>
      <c r="AF38" s="22"/>
      <c r="AG38" s="21">
        <f t="shared" si="18"/>
        <v>17459.624772545791</v>
      </c>
      <c r="AH38" s="22">
        <f t="shared" si="19"/>
        <v>373361.57060512865</v>
      </c>
      <c r="AK38">
        <v>56</v>
      </c>
      <c r="AL38" s="22"/>
      <c r="AM38" s="21">
        <f t="shared" si="21"/>
        <v>31473.776887372231</v>
      </c>
      <c r="AN38" s="22">
        <f t="shared" si="20"/>
        <v>298597.10334634822</v>
      </c>
      <c r="AQ38">
        <v>56</v>
      </c>
      <c r="AR38" s="22"/>
      <c r="AS38" s="21">
        <f>AT37</f>
        <v>62745.394882511609</v>
      </c>
      <c r="AT38" s="22">
        <f>(AT37*(1+$W$2))+AS38</f>
        <v>131765.32925327437</v>
      </c>
      <c r="AW38">
        <v>56</v>
      </c>
      <c r="AX38" s="22"/>
      <c r="AY38" s="21"/>
      <c r="AZ38" s="22">
        <f t="shared" si="9"/>
        <v>0</v>
      </c>
    </row>
    <row r="39" spans="1:52" x14ac:dyDescent="0.2">
      <c r="A39">
        <v>57</v>
      </c>
      <c r="B39" s="16"/>
      <c r="C39" s="17">
        <f t="shared" si="0"/>
        <v>1391</v>
      </c>
      <c r="D39" s="16">
        <f t="shared" si="1"/>
        <v>506384.41731680074</v>
      </c>
      <c r="G39">
        <v>57</v>
      </c>
      <c r="H39" s="21"/>
      <c r="I39" s="21">
        <f t="shared" si="10"/>
        <v>2249.41</v>
      </c>
      <c r="J39" s="21">
        <f t="shared" si="11"/>
        <v>499934.84603639896</v>
      </c>
      <c r="M39">
        <v>57</v>
      </c>
      <c r="N39" s="22"/>
      <c r="O39" s="21">
        <f t="shared" si="12"/>
        <v>3689.7051198974486</v>
      </c>
      <c r="P39" s="22">
        <f t="shared" si="13"/>
        <v>495195.08839326038</v>
      </c>
      <c r="S39">
        <v>57</v>
      </c>
      <c r="T39" s="22"/>
      <c r="U39" s="21">
        <f t="shared" si="14"/>
        <v>6079.2482526339127</v>
      </c>
      <c r="V39" s="22">
        <f t="shared" si="15"/>
        <v>483561.7916401574</v>
      </c>
      <c r="Y39">
        <v>57</v>
      </c>
      <c r="Z39" s="21"/>
      <c r="AA39" s="21">
        <f t="shared" si="16"/>
        <v>10168.072190020839</v>
      </c>
      <c r="AB39" s="21">
        <f t="shared" si="17"/>
        <v>463655.68424114928</v>
      </c>
      <c r="AE39">
        <v>57</v>
      </c>
      <c r="AF39" s="22"/>
      <c r="AG39" s="21">
        <f t="shared" si="18"/>
        <v>17459.624772545791</v>
      </c>
      <c r="AH39" s="22">
        <f t="shared" si="19"/>
        <v>428157.35243818734</v>
      </c>
      <c r="AK39">
        <v>57</v>
      </c>
      <c r="AL39" s="22"/>
      <c r="AM39" s="21">
        <f t="shared" si="21"/>
        <v>31473.776887372231</v>
      </c>
      <c r="AN39" s="22">
        <f t="shared" si="20"/>
        <v>359930.59056835534</v>
      </c>
      <c r="AQ39">
        <v>57</v>
      </c>
      <c r="AR39" s="22"/>
      <c r="AS39" s="21">
        <f t="shared" ref="AS39:AS47" si="22">AS38</f>
        <v>62745.394882511609</v>
      </c>
      <c r="AT39" s="22">
        <f t="shared" ref="AT39:AT47" si="23">(AT38*(1+$W$2))+AS39</f>
        <v>207687.25706111343</v>
      </c>
      <c r="AW39">
        <v>57</v>
      </c>
      <c r="AX39" s="22"/>
      <c r="AY39" s="21"/>
      <c r="AZ39" s="22">
        <f t="shared" si="9"/>
        <v>0</v>
      </c>
    </row>
    <row r="40" spans="1:52" x14ac:dyDescent="0.2">
      <c r="A40">
        <v>58</v>
      </c>
      <c r="B40" s="16"/>
      <c r="C40" s="17">
        <f t="shared" si="0"/>
        <v>1391</v>
      </c>
      <c r="D40" s="16">
        <f t="shared" si="1"/>
        <v>558413.85904848087</v>
      </c>
      <c r="G40">
        <v>58</v>
      </c>
      <c r="H40" s="21"/>
      <c r="I40" s="21">
        <f t="shared" si="10"/>
        <v>2249.41</v>
      </c>
      <c r="J40" s="21">
        <f t="shared" si="11"/>
        <v>552177.74064003897</v>
      </c>
      <c r="M40">
        <v>58</v>
      </c>
      <c r="N40" s="22"/>
      <c r="O40" s="21">
        <f t="shared" si="12"/>
        <v>3689.7051198974486</v>
      </c>
      <c r="P40" s="22">
        <f t="shared" si="13"/>
        <v>548404.30235248397</v>
      </c>
      <c r="S40">
        <v>58</v>
      </c>
      <c r="T40" s="22"/>
      <c r="U40" s="21">
        <f t="shared" si="14"/>
        <v>6079.2482526339127</v>
      </c>
      <c r="V40" s="22">
        <f t="shared" si="15"/>
        <v>537997.21905680711</v>
      </c>
      <c r="Y40">
        <v>58</v>
      </c>
      <c r="Z40" s="21"/>
      <c r="AA40" s="21">
        <f t="shared" si="16"/>
        <v>10168.072190020839</v>
      </c>
      <c r="AB40" s="21">
        <f t="shared" si="17"/>
        <v>520189.32485528506</v>
      </c>
      <c r="AE40">
        <v>58</v>
      </c>
      <c r="AF40" s="22"/>
      <c r="AG40" s="21">
        <f t="shared" si="18"/>
        <v>17459.624772545791</v>
      </c>
      <c r="AH40" s="22">
        <f t="shared" si="19"/>
        <v>488432.71245455189</v>
      </c>
      <c r="AK40">
        <v>58</v>
      </c>
      <c r="AL40" s="22"/>
      <c r="AM40" s="21">
        <f t="shared" si="21"/>
        <v>31473.776887372231</v>
      </c>
      <c r="AN40" s="22">
        <f t="shared" si="20"/>
        <v>427397.42651256314</v>
      </c>
      <c r="AQ40">
        <v>58</v>
      </c>
      <c r="AR40" s="22"/>
      <c r="AS40" s="21">
        <f t="shared" si="22"/>
        <v>62745.394882511609</v>
      </c>
      <c r="AT40" s="22">
        <f t="shared" si="23"/>
        <v>291201.37764973636</v>
      </c>
      <c r="AW40">
        <v>58</v>
      </c>
      <c r="AX40" s="22"/>
      <c r="AY40" s="21"/>
      <c r="AZ40" s="22">
        <f t="shared" si="9"/>
        <v>0</v>
      </c>
    </row>
    <row r="41" spans="1:52" x14ac:dyDescent="0.2">
      <c r="A41">
        <v>59</v>
      </c>
      <c r="B41" s="16"/>
      <c r="C41" s="17">
        <f t="shared" si="0"/>
        <v>1391</v>
      </c>
      <c r="D41" s="16">
        <f t="shared" si="1"/>
        <v>615646.24495332898</v>
      </c>
      <c r="G41">
        <v>59</v>
      </c>
      <c r="H41" s="21"/>
      <c r="I41" s="21">
        <f t="shared" si="10"/>
        <v>2249.41</v>
      </c>
      <c r="J41" s="21">
        <f t="shared" si="11"/>
        <v>609644.92470404296</v>
      </c>
      <c r="M41">
        <v>59</v>
      </c>
      <c r="N41" s="22"/>
      <c r="O41" s="21">
        <f t="shared" si="12"/>
        <v>3689.7051198974486</v>
      </c>
      <c r="P41" s="22">
        <f t="shared" si="13"/>
        <v>606934.43770762987</v>
      </c>
      <c r="S41">
        <v>59</v>
      </c>
      <c r="T41" s="22"/>
      <c r="U41" s="21">
        <f t="shared" si="14"/>
        <v>6079.2482526339127</v>
      </c>
      <c r="V41" s="22">
        <f t="shared" si="15"/>
        <v>597876.18921512179</v>
      </c>
      <c r="Y41">
        <v>59</v>
      </c>
      <c r="Z41" s="21"/>
      <c r="AA41" s="21">
        <f t="shared" si="16"/>
        <v>10168.072190020839</v>
      </c>
      <c r="AB41" s="21">
        <f t="shared" si="17"/>
        <v>582376.32953083445</v>
      </c>
      <c r="AE41">
        <v>59</v>
      </c>
      <c r="AF41" s="22"/>
      <c r="AG41" s="21">
        <f t="shared" si="18"/>
        <v>17459.624772545791</v>
      </c>
      <c r="AH41" s="22">
        <f t="shared" si="19"/>
        <v>554735.60847255285</v>
      </c>
      <c r="AK41">
        <v>59</v>
      </c>
      <c r="AL41" s="22"/>
      <c r="AM41" s="21">
        <f t="shared" si="21"/>
        <v>31473.776887372231</v>
      </c>
      <c r="AN41" s="22">
        <f t="shared" si="20"/>
        <v>501610.94605119171</v>
      </c>
      <c r="AQ41">
        <v>59</v>
      </c>
      <c r="AR41" s="22"/>
      <c r="AS41" s="21">
        <f t="shared" si="22"/>
        <v>62745.394882511609</v>
      </c>
      <c r="AT41" s="22">
        <f t="shared" si="23"/>
        <v>383066.91029722162</v>
      </c>
      <c r="AW41">
        <v>59</v>
      </c>
      <c r="AX41" s="22"/>
      <c r="AY41" s="21"/>
      <c r="AZ41" s="22">
        <f t="shared" si="9"/>
        <v>0</v>
      </c>
    </row>
    <row r="42" spans="1:52" x14ac:dyDescent="0.2">
      <c r="A42">
        <v>60</v>
      </c>
      <c r="B42" s="16"/>
      <c r="C42" s="17">
        <f t="shared" si="0"/>
        <v>1391</v>
      </c>
      <c r="D42" s="16">
        <f t="shared" si="1"/>
        <v>678601.86944866192</v>
      </c>
      <c r="G42">
        <v>60</v>
      </c>
      <c r="H42" s="21"/>
      <c r="I42" s="21">
        <f t="shared" si="10"/>
        <v>2249.41</v>
      </c>
      <c r="J42" s="21">
        <f t="shared" si="11"/>
        <v>672858.82717444736</v>
      </c>
      <c r="M42">
        <v>60</v>
      </c>
      <c r="N42" s="22"/>
      <c r="O42" s="21">
        <f t="shared" si="12"/>
        <v>3689.7051198974486</v>
      </c>
      <c r="P42" s="22">
        <f t="shared" si="13"/>
        <v>671317.58659829036</v>
      </c>
      <c r="S42">
        <v>60</v>
      </c>
      <c r="T42" s="22"/>
      <c r="U42" s="21">
        <f t="shared" si="14"/>
        <v>6079.2482526339127</v>
      </c>
      <c r="V42" s="22">
        <f t="shared" si="15"/>
        <v>663743.05638926802</v>
      </c>
      <c r="Y42">
        <v>60</v>
      </c>
      <c r="Z42" s="21"/>
      <c r="AA42" s="21">
        <f t="shared" si="16"/>
        <v>10168.072190020839</v>
      </c>
      <c r="AB42" s="21">
        <f t="shared" si="17"/>
        <v>650782.03467393876</v>
      </c>
      <c r="AE42">
        <v>60</v>
      </c>
      <c r="AF42" s="22"/>
      <c r="AG42" s="21">
        <f t="shared" si="18"/>
        <v>17459.624772545791</v>
      </c>
      <c r="AH42" s="22">
        <f t="shared" si="19"/>
        <v>627668.7940923539</v>
      </c>
      <c r="AK42">
        <v>60</v>
      </c>
      <c r="AL42" s="22"/>
      <c r="AM42" s="21">
        <f t="shared" si="21"/>
        <v>31473.776887372231</v>
      </c>
      <c r="AN42" s="22">
        <f t="shared" si="20"/>
        <v>583245.81754368322</v>
      </c>
      <c r="AQ42">
        <v>60</v>
      </c>
      <c r="AR42" s="22"/>
      <c r="AS42" s="21">
        <f t="shared" si="22"/>
        <v>62745.394882511609</v>
      </c>
      <c r="AT42" s="22">
        <f t="shared" si="23"/>
        <v>484118.99620945542</v>
      </c>
      <c r="AW42">
        <v>60</v>
      </c>
      <c r="AX42" s="22">
        <f>AZ42/12</f>
        <v>13649.790066228785</v>
      </c>
      <c r="AY42" s="21">
        <v>0</v>
      </c>
      <c r="AZ42" s="22">
        <f>PMT(BA2,5,0,-1000000)</f>
        <v>163797.48079474541</v>
      </c>
    </row>
    <row r="43" spans="1:52" x14ac:dyDescent="0.2">
      <c r="A43">
        <v>61</v>
      </c>
      <c r="B43" s="16"/>
      <c r="C43" s="17">
        <f t="shared" si="0"/>
        <v>1391</v>
      </c>
      <c r="D43" s="16">
        <f t="shared" si="1"/>
        <v>747853.05639352812</v>
      </c>
      <c r="G43">
        <v>61</v>
      </c>
      <c r="H43" s="21"/>
      <c r="I43" s="21">
        <f t="shared" si="10"/>
        <v>2249.41</v>
      </c>
      <c r="J43" s="21">
        <f t="shared" si="11"/>
        <v>742394.11989189219</v>
      </c>
      <c r="M43">
        <v>61</v>
      </c>
      <c r="N43" s="22"/>
      <c r="O43" s="21">
        <f t="shared" si="12"/>
        <v>3689.7051198974486</v>
      </c>
      <c r="P43" s="22">
        <f t="shared" si="13"/>
        <v>742139.05037801701</v>
      </c>
      <c r="S43">
        <v>61</v>
      </c>
      <c r="T43" s="22"/>
      <c r="U43" s="21">
        <f t="shared" si="14"/>
        <v>6079.2482526339127</v>
      </c>
      <c r="V43" s="22">
        <f t="shared" si="15"/>
        <v>736196.6102808289</v>
      </c>
      <c r="Y43">
        <v>61</v>
      </c>
      <c r="Z43" s="21"/>
      <c r="AA43" s="21">
        <f t="shared" si="16"/>
        <v>10168.072190020839</v>
      </c>
      <c r="AB43" s="21">
        <f t="shared" si="17"/>
        <v>726028.31033135345</v>
      </c>
      <c r="AE43">
        <v>61</v>
      </c>
      <c r="AF43" s="22"/>
      <c r="AG43" s="21">
        <f t="shared" si="18"/>
        <v>17459.624772545791</v>
      </c>
      <c r="AH43" s="22">
        <f t="shared" si="19"/>
        <v>707895.2982741351</v>
      </c>
      <c r="AK43">
        <v>61</v>
      </c>
      <c r="AL43" s="22"/>
      <c r="AM43" s="21">
        <f t="shared" si="21"/>
        <v>31473.776887372231</v>
      </c>
      <c r="AN43" s="22">
        <f t="shared" si="20"/>
        <v>673044.17618542386</v>
      </c>
      <c r="AQ43">
        <v>61</v>
      </c>
      <c r="AR43" s="22"/>
      <c r="AS43" s="21">
        <f t="shared" si="22"/>
        <v>62745.394882511609</v>
      </c>
      <c r="AT43" s="22">
        <f t="shared" si="23"/>
        <v>595276.29071291257</v>
      </c>
      <c r="AW43">
        <v>61</v>
      </c>
      <c r="AX43" s="22"/>
      <c r="AY43" s="21">
        <f>AZ42</f>
        <v>163797.48079474541</v>
      </c>
      <c r="AZ43" s="22">
        <f>(AZ42*(1+$W$2))+AY43</f>
        <v>343974.70966896537</v>
      </c>
    </row>
    <row r="44" spans="1:52" x14ac:dyDescent="0.2">
      <c r="A44">
        <v>62</v>
      </c>
      <c r="B44" s="16"/>
      <c r="C44" s="17">
        <f t="shared" si="0"/>
        <v>1391</v>
      </c>
      <c r="D44" s="16">
        <f t="shared" si="1"/>
        <v>824029.36203288101</v>
      </c>
      <c r="G44">
        <v>62</v>
      </c>
      <c r="H44" s="21"/>
      <c r="I44" s="21">
        <f t="shared" si="10"/>
        <v>2249.41</v>
      </c>
      <c r="J44" s="21">
        <f t="shared" si="11"/>
        <v>818882.94188108156</v>
      </c>
      <c r="M44">
        <v>62</v>
      </c>
      <c r="N44" s="22"/>
      <c r="O44" s="21">
        <f t="shared" si="12"/>
        <v>3689.7051198974486</v>
      </c>
      <c r="P44" s="22">
        <f t="shared" si="13"/>
        <v>820042.66053571622</v>
      </c>
      <c r="S44">
        <v>62</v>
      </c>
      <c r="T44" s="22"/>
      <c r="U44" s="21">
        <f t="shared" si="14"/>
        <v>6079.2482526339127</v>
      </c>
      <c r="V44" s="22">
        <f t="shared" si="15"/>
        <v>815895.51956154581</v>
      </c>
      <c r="Y44">
        <v>62</v>
      </c>
      <c r="Z44" s="21"/>
      <c r="AA44" s="21">
        <f t="shared" si="16"/>
        <v>10168.072190020839</v>
      </c>
      <c r="AB44" s="21">
        <f t="shared" si="17"/>
        <v>808799.21355450968</v>
      </c>
      <c r="AE44">
        <v>62</v>
      </c>
      <c r="AF44" s="22"/>
      <c r="AG44" s="21">
        <f t="shared" si="18"/>
        <v>17459.624772545791</v>
      </c>
      <c r="AH44" s="22">
        <f t="shared" si="19"/>
        <v>796144.45287409448</v>
      </c>
      <c r="AK44">
        <v>62</v>
      </c>
      <c r="AL44" s="22"/>
      <c r="AM44" s="21">
        <f t="shared" si="21"/>
        <v>31473.776887372231</v>
      </c>
      <c r="AN44" s="22">
        <f t="shared" si="20"/>
        <v>771822.37069133855</v>
      </c>
      <c r="AQ44">
        <v>62</v>
      </c>
      <c r="AR44" s="22"/>
      <c r="AS44" s="21">
        <f t="shared" si="22"/>
        <v>62745.394882511609</v>
      </c>
      <c r="AT44" s="22">
        <f t="shared" si="23"/>
        <v>717549.31466671545</v>
      </c>
      <c r="AW44">
        <v>62</v>
      </c>
      <c r="AX44" s="22"/>
      <c r="AY44" s="21">
        <f t="shared" ref="AY44:AY47" si="24">AY43</f>
        <v>163797.48079474541</v>
      </c>
      <c r="AZ44" s="22">
        <f t="shared" ref="AZ44:AZ47" si="25">(AZ43*(1+$W$2))+AY44</f>
        <v>542169.66143060732</v>
      </c>
    </row>
    <row r="45" spans="1:52" x14ac:dyDescent="0.2">
      <c r="A45">
        <v>63</v>
      </c>
      <c r="B45" s="16"/>
      <c r="C45" s="17">
        <f t="shared" si="0"/>
        <v>1391</v>
      </c>
      <c r="D45" s="16">
        <f t="shared" si="1"/>
        <v>907823.29823616915</v>
      </c>
      <c r="G45">
        <v>63</v>
      </c>
      <c r="H45" s="21"/>
      <c r="I45" s="21">
        <f t="shared" si="10"/>
        <v>2249.41</v>
      </c>
      <c r="J45" s="21">
        <f t="shared" si="11"/>
        <v>903020.64606918977</v>
      </c>
      <c r="M45">
        <v>63</v>
      </c>
      <c r="N45" s="22"/>
      <c r="O45" s="21">
        <f t="shared" si="12"/>
        <v>3689.7051198974486</v>
      </c>
      <c r="P45" s="22">
        <f t="shared" si="13"/>
        <v>905736.63170918543</v>
      </c>
      <c r="S45">
        <v>63</v>
      </c>
      <c r="T45" s="22"/>
      <c r="U45" s="21">
        <f t="shared" si="14"/>
        <v>6079.2482526339127</v>
      </c>
      <c r="V45" s="22">
        <f t="shared" si="15"/>
        <v>903564.3197703344</v>
      </c>
      <c r="Y45">
        <v>63</v>
      </c>
      <c r="Z45" s="21"/>
      <c r="AA45" s="21">
        <f t="shared" si="16"/>
        <v>10168.072190020839</v>
      </c>
      <c r="AB45" s="21">
        <f t="shared" si="17"/>
        <v>899847.20709998149</v>
      </c>
      <c r="AE45">
        <v>63</v>
      </c>
      <c r="AF45" s="22"/>
      <c r="AG45" s="21">
        <f t="shared" si="18"/>
        <v>17459.624772545791</v>
      </c>
      <c r="AH45" s="22">
        <f t="shared" si="19"/>
        <v>893218.52293404972</v>
      </c>
      <c r="AK45">
        <v>63</v>
      </c>
      <c r="AL45" s="22"/>
      <c r="AM45" s="21">
        <f t="shared" si="21"/>
        <v>31473.776887372231</v>
      </c>
      <c r="AN45" s="22">
        <f t="shared" si="20"/>
        <v>880478.38464784471</v>
      </c>
      <c r="AQ45">
        <v>63</v>
      </c>
      <c r="AR45" s="22"/>
      <c r="AS45" s="21">
        <f t="shared" si="22"/>
        <v>62745.394882511609</v>
      </c>
      <c r="AT45" s="22">
        <f t="shared" si="23"/>
        <v>852049.64101589867</v>
      </c>
      <c r="AW45">
        <v>63</v>
      </c>
      <c r="AX45" s="22"/>
      <c r="AY45" s="21">
        <f t="shared" si="24"/>
        <v>163797.48079474541</v>
      </c>
      <c r="AZ45" s="22">
        <f t="shared" si="25"/>
        <v>760184.10836841352</v>
      </c>
    </row>
    <row r="46" spans="1:52" x14ac:dyDescent="0.2">
      <c r="A46">
        <v>64</v>
      </c>
      <c r="B46" s="16"/>
      <c r="C46" s="17">
        <f t="shared" si="0"/>
        <v>1391</v>
      </c>
      <c r="D46" s="16">
        <f t="shared" si="1"/>
        <v>999996.62805978616</v>
      </c>
      <c r="G46">
        <v>64</v>
      </c>
      <c r="H46" s="21"/>
      <c r="I46" s="21">
        <f t="shared" si="10"/>
        <v>2249.41</v>
      </c>
      <c r="J46" s="21">
        <f t="shared" si="11"/>
        <v>995572.12067610887</v>
      </c>
      <c r="M46">
        <v>64</v>
      </c>
      <c r="N46" s="22"/>
      <c r="O46" s="21">
        <f t="shared" si="12"/>
        <v>3689.7051198974486</v>
      </c>
      <c r="P46" s="22">
        <f t="shared" si="13"/>
        <v>1000000.0000000015</v>
      </c>
      <c r="S46">
        <v>64</v>
      </c>
      <c r="T46" s="22"/>
      <c r="U46" s="21">
        <f t="shared" si="14"/>
        <v>6079.2482526339127</v>
      </c>
      <c r="V46" s="22">
        <f t="shared" si="15"/>
        <v>1000000.0000000019</v>
      </c>
      <c r="Y46">
        <v>64</v>
      </c>
      <c r="Z46" s="21"/>
      <c r="AA46" s="21">
        <f t="shared" si="16"/>
        <v>10168.072190020839</v>
      </c>
      <c r="AB46" s="21">
        <f t="shared" si="17"/>
        <v>1000000.0000000006</v>
      </c>
      <c r="AE46">
        <v>64</v>
      </c>
      <c r="AF46" s="22"/>
      <c r="AG46" s="21">
        <f t="shared" si="18"/>
        <v>17459.624772545791</v>
      </c>
      <c r="AH46" s="22">
        <f t="shared" si="19"/>
        <v>1000000.0000000006</v>
      </c>
      <c r="AK46">
        <v>64</v>
      </c>
      <c r="AL46" s="22"/>
      <c r="AM46" s="21">
        <f t="shared" si="21"/>
        <v>31473.776887372231</v>
      </c>
      <c r="AN46" s="22">
        <f t="shared" si="20"/>
        <v>1000000.0000000015</v>
      </c>
      <c r="AQ46">
        <v>64</v>
      </c>
      <c r="AR46" s="22"/>
      <c r="AS46" s="21">
        <f t="shared" si="22"/>
        <v>62745.394882511609</v>
      </c>
      <c r="AT46" s="22">
        <f t="shared" si="23"/>
        <v>1000000.0000000002</v>
      </c>
      <c r="AW46">
        <v>64</v>
      </c>
      <c r="AX46" s="22"/>
      <c r="AY46" s="21">
        <f t="shared" si="24"/>
        <v>163797.48079474541</v>
      </c>
      <c r="AZ46" s="22">
        <f t="shared" si="25"/>
        <v>1000000.0000000003</v>
      </c>
    </row>
    <row r="47" spans="1:52" x14ac:dyDescent="0.2">
      <c r="A47">
        <v>65</v>
      </c>
      <c r="B47" s="16"/>
      <c r="C47" s="17">
        <f t="shared" si="0"/>
        <v>1391</v>
      </c>
      <c r="D47" s="16">
        <f t="shared" si="1"/>
        <v>1101387.290865765</v>
      </c>
      <c r="G47">
        <v>65</v>
      </c>
      <c r="H47" s="21"/>
      <c r="I47" s="21">
        <f t="shared" si="10"/>
        <v>2249.41</v>
      </c>
      <c r="J47" s="21">
        <f t="shared" si="11"/>
        <v>1097378.7427437198</v>
      </c>
      <c r="M47">
        <v>65</v>
      </c>
      <c r="N47" s="22"/>
      <c r="O47" s="21">
        <f t="shared" si="12"/>
        <v>3689.7051198974486</v>
      </c>
      <c r="P47" s="22">
        <f t="shared" si="13"/>
        <v>1103689.7051198992</v>
      </c>
      <c r="S47">
        <v>65</v>
      </c>
      <c r="T47" s="22"/>
      <c r="U47" s="21">
        <f t="shared" si="14"/>
        <v>6079.2482526339127</v>
      </c>
      <c r="V47" s="22">
        <f t="shared" si="15"/>
        <v>1106079.2482526361</v>
      </c>
      <c r="Y47">
        <v>65</v>
      </c>
      <c r="Z47" s="21"/>
      <c r="AA47" s="21">
        <f t="shared" si="16"/>
        <v>10168.072190020839</v>
      </c>
      <c r="AB47" s="21">
        <f t="shared" si="17"/>
        <v>1110168.0721900216</v>
      </c>
      <c r="AE47">
        <v>65</v>
      </c>
      <c r="AF47" s="22"/>
      <c r="AG47" s="21">
        <f t="shared" si="18"/>
        <v>17459.624772545791</v>
      </c>
      <c r="AH47" s="22">
        <f t="shared" si="19"/>
        <v>1117459.6247725466</v>
      </c>
      <c r="AK47">
        <v>65</v>
      </c>
      <c r="AL47" s="22"/>
      <c r="AM47" s="21">
        <f t="shared" si="21"/>
        <v>31473.776887372231</v>
      </c>
      <c r="AN47" s="22">
        <f t="shared" si="20"/>
        <v>1131473.776887374</v>
      </c>
      <c r="AQ47">
        <v>65</v>
      </c>
      <c r="AR47" s="22"/>
      <c r="AS47" s="21">
        <f t="shared" si="22"/>
        <v>62745.394882511609</v>
      </c>
      <c r="AT47" s="22">
        <f t="shared" si="23"/>
        <v>1162745.3948825118</v>
      </c>
      <c r="AW47">
        <v>65</v>
      </c>
      <c r="AX47" s="22"/>
      <c r="AY47" s="21">
        <f t="shared" si="24"/>
        <v>163797.48079474541</v>
      </c>
      <c r="AZ47" s="22">
        <f t="shared" si="25"/>
        <v>1263797.480794746</v>
      </c>
    </row>
    <row r="48" spans="1:52" x14ac:dyDescent="0.2">
      <c r="B48" s="16"/>
      <c r="C48" s="16">
        <f>SUM(C2:C47)</f>
        <v>62595</v>
      </c>
      <c r="D48" s="16"/>
      <c r="H48" s="21"/>
      <c r="I48" s="21">
        <f>SUM(I2:I47)</f>
        <v>89976.400000000081</v>
      </c>
      <c r="J48" s="21"/>
      <c r="N48" s="22"/>
      <c r="O48" s="22">
        <f>SUM(O2:O47)</f>
        <v>129139.67919641077</v>
      </c>
      <c r="P48" s="22"/>
      <c r="T48" s="22"/>
      <c r="U48" s="22">
        <f>SUM(U2:U47)</f>
        <v>182377.44757901732</v>
      </c>
      <c r="V48" s="22"/>
      <c r="Z48" s="21"/>
      <c r="AA48" s="21">
        <f>SUM(AA2:AA47)</f>
        <v>254201.80475052106</v>
      </c>
      <c r="AB48" s="21"/>
      <c r="AF48" s="22"/>
      <c r="AG48" s="22">
        <f>SUM(AG2:AG47)</f>
        <v>349192.49545091571</v>
      </c>
      <c r="AH48" s="22"/>
      <c r="AL48" s="22"/>
      <c r="AM48" s="22">
        <f>SUM(AM2:AM47)</f>
        <v>472106.65331058356</v>
      </c>
      <c r="AN48" s="22"/>
      <c r="AR48" s="22"/>
      <c r="AS48" s="22">
        <f>SUM(AS2:AS47)</f>
        <v>627453.94882511592</v>
      </c>
      <c r="AT48" s="22"/>
      <c r="AX48" s="22"/>
      <c r="AY48" s="22">
        <f>SUM(AY2:AY47)</f>
        <v>818987.40397372702</v>
      </c>
      <c r="AZ48" s="22"/>
    </row>
    <row r="52" spans="1:2" x14ac:dyDescent="0.2">
      <c r="A52" t="s">
        <v>4</v>
      </c>
    </row>
    <row r="53" spans="1:2" x14ac:dyDescent="0.2">
      <c r="A53">
        <v>20</v>
      </c>
      <c r="B53" s="16">
        <f>B2</f>
        <v>115.91666666666667</v>
      </c>
    </row>
    <row r="54" spans="1:2" x14ac:dyDescent="0.2">
      <c r="A54">
        <v>25</v>
      </c>
      <c r="B54" s="16">
        <f>H7</f>
        <v>187.45083333333332</v>
      </c>
    </row>
    <row r="55" spans="1:2" x14ac:dyDescent="0.2">
      <c r="A55">
        <v>30</v>
      </c>
      <c r="B55" s="16">
        <f>N12</f>
        <v>307.47542665812074</v>
      </c>
    </row>
    <row r="56" spans="1:2" x14ac:dyDescent="0.2">
      <c r="A56">
        <v>35</v>
      </c>
      <c r="B56" s="16">
        <f>T17</f>
        <v>506.60402105282606</v>
      </c>
    </row>
    <row r="57" spans="1:2" x14ac:dyDescent="0.2">
      <c r="A57">
        <v>40</v>
      </c>
      <c r="B57" s="16">
        <f>Z22</f>
        <v>847.33934916840326</v>
      </c>
    </row>
    <row r="58" spans="1:2" x14ac:dyDescent="0.2">
      <c r="A58">
        <v>45</v>
      </c>
      <c r="B58" s="16">
        <f>AF27</f>
        <v>1454.9687310454826</v>
      </c>
    </row>
    <row r="59" spans="1:2" x14ac:dyDescent="0.2">
      <c r="A59">
        <v>50</v>
      </c>
      <c r="B59" s="16">
        <f>AL32</f>
        <v>2622.8147406143526</v>
      </c>
    </row>
    <row r="60" spans="1:2" x14ac:dyDescent="0.2">
      <c r="A60">
        <v>55</v>
      </c>
      <c r="B60" s="16">
        <f>AR37</f>
        <v>5228.7829068759675</v>
      </c>
    </row>
    <row r="61" spans="1:2" x14ac:dyDescent="0.2">
      <c r="A61">
        <v>60</v>
      </c>
      <c r="B61" s="16">
        <f>AX42</f>
        <v>13649.790066228785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Investimento Anual</vt:lpstr>
      <vt:lpstr>Investimento Mensal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Blue</dc:creator>
  <cp:lastModifiedBy>Microsoft Office User</cp:lastModifiedBy>
  <dcterms:created xsi:type="dcterms:W3CDTF">2015-05-12T13:05:28Z</dcterms:created>
  <dcterms:modified xsi:type="dcterms:W3CDTF">2023-01-24T13:57:53Z</dcterms:modified>
</cp:coreProperties>
</file>